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Прилож 2 к Пр" sheetId="1" r:id="rId1"/>
  </sheets>
  <definedNames>
    <definedName name="_xlnm.Print_Titles" localSheetId="0">'Прилож 2 к Пр'!$19:$19</definedName>
    <definedName name="_xlnm.Print_Area" localSheetId="0">'Прилож 2 к Пр'!$A$1:$P$93</definedName>
  </definedNames>
  <calcPr fullCalcOnLoad="1"/>
</workbook>
</file>

<file path=xl/sharedStrings.xml><?xml version="1.0" encoding="utf-8"?>
<sst xmlns="http://schemas.openxmlformats.org/spreadsheetml/2006/main" count="247" uniqueCount="187">
  <si>
    <t xml:space="preserve">Единица измерения       </t>
  </si>
  <si>
    <t xml:space="preserve">Планируемое значение показателя по годам реализации </t>
  </si>
  <si>
    <t xml:space="preserve">N п/п  </t>
  </si>
  <si>
    <t>ед.</t>
  </si>
  <si>
    <t>2.1.</t>
  </si>
  <si>
    <t>Итого по программе:</t>
  </si>
  <si>
    <t>3.1.</t>
  </si>
  <si>
    <t>протяженность ливневой канализации</t>
  </si>
  <si>
    <t>3.2.</t>
  </si>
  <si>
    <t>4.1.</t>
  </si>
  <si>
    <t>4.2.</t>
  </si>
  <si>
    <t>4.3.</t>
  </si>
  <si>
    <t>5.1.</t>
  </si>
  <si>
    <t>5.3.</t>
  </si>
  <si>
    <t>т</t>
  </si>
  <si>
    <t>количество украшеных елок</t>
  </si>
  <si>
    <t>6.1.</t>
  </si>
  <si>
    <t>6.2.</t>
  </si>
  <si>
    <t>6.3.</t>
  </si>
  <si>
    <t>7.1.</t>
  </si>
  <si>
    <t>объем земли для устройства клумб и газонов</t>
  </si>
  <si>
    <t>площадь отремонтированного асфальтобетонного покрытия</t>
  </si>
  <si>
    <t>2.2.</t>
  </si>
  <si>
    <t>2.3.</t>
  </si>
  <si>
    <t>2.4.</t>
  </si>
  <si>
    <t>2.5.</t>
  </si>
  <si>
    <t>коэффициент горения светильников</t>
  </si>
  <si>
    <t>%</t>
  </si>
  <si>
    <t>объем вырубленных аварийных и сухих деревьев</t>
  </si>
  <si>
    <t>Подготовка к празднику и оформление территории города на период проведения праздника - День Победы</t>
  </si>
  <si>
    <t>Подготовка к празднику и оформление территории города на период проведения праздника - День Города</t>
  </si>
  <si>
    <t>Подготовка к празднику и оформление территории города на период проведения праздника - Новый Год</t>
  </si>
  <si>
    <t xml:space="preserve">Уход за газонами и зелеными насаждениями </t>
  </si>
  <si>
    <t xml:space="preserve">Завоз земли для устройства клумб и газонов в жилой зоне города </t>
  </si>
  <si>
    <t xml:space="preserve">                                        </t>
  </si>
  <si>
    <t xml:space="preserve">Вывоз разукомплектованных машин с территории города </t>
  </si>
  <si>
    <t>масса  вывезенных разукомплектованных машин</t>
  </si>
  <si>
    <t xml:space="preserve"> </t>
  </si>
  <si>
    <t xml:space="preserve">Содержание ливневой канализации </t>
  </si>
  <si>
    <t>количество корректировок</t>
  </si>
  <si>
    <t>количество знаков</t>
  </si>
  <si>
    <t>площадь восстановленного асфальтобетонного покрытия</t>
  </si>
  <si>
    <t xml:space="preserve">Вырубка сухих и аварийных деревьев с компенсационной посадкой молодых саженцев </t>
  </si>
  <si>
    <t>площадь обслуживаемых мест массового скопления жителей города (Монумент ул. Молодёжная, д.6; захоронения, мкр. Сертолово-1,мкр. Чёрная Речка)</t>
  </si>
  <si>
    <t xml:space="preserve">Корректировка "Проекта организации дорожного движения в городе Сертолово Всеволожского района Ленинградской области" </t>
  </si>
  <si>
    <t>3.3.</t>
  </si>
  <si>
    <t>7.2.</t>
  </si>
  <si>
    <t>кВт</t>
  </si>
  <si>
    <t>количество потребленной электроэнергии</t>
  </si>
  <si>
    <t>Оплата электроэнергии, потребленной уличным освещением</t>
  </si>
  <si>
    <t>2017 г.</t>
  </si>
  <si>
    <t>2018 г.</t>
  </si>
  <si>
    <t>2019 г.</t>
  </si>
  <si>
    <t>2020 г.</t>
  </si>
  <si>
    <t>2021 г.</t>
  </si>
  <si>
    <t>Ремонт асфальтобетонных покрытий автомобильных дорог и проездов к дворовым территориям многоквартирных домов</t>
  </si>
  <si>
    <t>Текущий ремонт трещин и выбоин асфальтобетонных покрытий автомобильных  дорог и проездов к дворовым территориям многоквартирных домов</t>
  </si>
  <si>
    <t>количество посаженных деревьев и кустарников</t>
  </si>
  <si>
    <t>Содержание мест массового скопления жителей города</t>
  </si>
  <si>
    <t xml:space="preserve">площадь отремонтированных участков МАФ </t>
  </si>
  <si>
    <t>Санитарная уборка территории города в зимнее и летнее время</t>
  </si>
  <si>
    <t>Комплектация дополнительным оборудованием детских и спортивных площадок</t>
  </si>
  <si>
    <t>количество доукомплектованных площадок</t>
  </si>
  <si>
    <t>Устройство декоративного ограждения</t>
  </si>
  <si>
    <t>протяжённость декоративного ограждения</t>
  </si>
  <si>
    <t xml:space="preserve">ПЕРЕЧЕНЬ ПЛАНИРУЕМЫХ РЕЗУЛЬТАТОВ РЕАЛИЗАЦИИ МУНИЦИПАЛЬНОЙ ПРОГРАММЫ </t>
  </si>
  <si>
    <t>Устройство и содержание малых архитектурных форм и других элементов благоустройства</t>
  </si>
  <si>
    <t>количество обслуживаемых площадок</t>
  </si>
  <si>
    <t>Устройство и содержание технических средств организации дорожного движения</t>
  </si>
  <si>
    <t>площадь нанесённой разметки</t>
  </si>
  <si>
    <t>протяжённость отремонтированных пешеходных ограждений</t>
  </si>
  <si>
    <t>Механизированная  уборка автомобильных дорог, проездов к дворовым территориям многоквартирных домов с элементами ручной уборки в зимнее и летнее время</t>
  </si>
  <si>
    <t>м</t>
  </si>
  <si>
    <t>площадь территории, подготовленной к  проведению праздника</t>
  </si>
  <si>
    <t>площадь территории, подготовленной к проведению праздника</t>
  </si>
  <si>
    <t>Содержание и текущий ремонт сети и оборудования уличного освещения города</t>
  </si>
  <si>
    <t>баннерные вертикальные системы на опоры освещения</t>
  </si>
  <si>
    <t>шт.</t>
  </si>
  <si>
    <t>Проектирование участков улично-дорожной сети</t>
  </si>
  <si>
    <t>к-т</t>
  </si>
  <si>
    <t>количество подготовленных проектов</t>
  </si>
  <si>
    <t xml:space="preserve">Уход за дорожными  знаками </t>
  </si>
  <si>
    <t>5.2.</t>
  </si>
  <si>
    <t>Бюджет Всеволожского муниципального района</t>
  </si>
  <si>
    <t>Проведение акарицидных обработок территорий парков, скверов, зон рекреаций, кладбищ и др. мест массового посещения населения города</t>
  </si>
  <si>
    <t>площадь обработанной терриории</t>
  </si>
  <si>
    <t>Капитальный ремонт автомобильных дорог и проездов города Сертолово</t>
  </si>
  <si>
    <t>количество площадок с замененным оборудованием</t>
  </si>
  <si>
    <t>количество подготовленных схем</t>
  </si>
  <si>
    <t>площадь убираемой                 улично-дорожной сети</t>
  </si>
  <si>
    <t>протяженность обслуживаемой сети уличного освещения</t>
  </si>
  <si>
    <t>площадь газонов и зеленых насаждений</t>
  </si>
  <si>
    <t>площадь созданных искуственных дорожных неровностей</t>
  </si>
  <si>
    <t>4.4.</t>
  </si>
  <si>
    <t>Уничтожение борщевика Сосновского химическим способом</t>
  </si>
  <si>
    <t>га</t>
  </si>
  <si>
    <t>площадь участка</t>
  </si>
  <si>
    <t>площадь дорог</t>
  </si>
  <si>
    <r>
      <t>м</t>
    </r>
    <r>
      <rPr>
        <vertAlign val="superscript"/>
        <sz val="10"/>
        <rFont val="Times New Roman"/>
        <family val="1"/>
      </rPr>
      <t>2</t>
    </r>
  </si>
  <si>
    <r>
      <t>м</t>
    </r>
    <r>
      <rPr>
        <vertAlign val="superscript"/>
        <sz val="10"/>
        <rFont val="Times New Roman"/>
        <family val="1"/>
      </rPr>
      <t>3</t>
    </r>
  </si>
  <si>
    <t>количество разработанных проектов</t>
  </si>
  <si>
    <t>количество обслуживаемых дорожных и информационных знаков</t>
  </si>
  <si>
    <t xml:space="preserve">площадь убираемой территории в зимнее время </t>
  </si>
  <si>
    <t>8.1.</t>
  </si>
  <si>
    <t>Благоустройство общественных территорий города</t>
  </si>
  <si>
    <t>8.2.</t>
  </si>
  <si>
    <t>Разработка дизайн-проектов благоустройства общественных и дворовых территорий города</t>
  </si>
  <si>
    <t>количество устроенных площадок</t>
  </si>
  <si>
    <t>2022 г.</t>
  </si>
  <si>
    <t>доля благоустроенных общественных территорий</t>
  </si>
  <si>
    <t>Бюджет РФ</t>
  </si>
  <si>
    <t>Бюджет ЛО</t>
  </si>
  <si>
    <t xml:space="preserve"> Бюджет МО Сертолово</t>
  </si>
  <si>
    <t>Устройство цветочной клумбы в районе д. 6 мкр. Черная Речка в г. Сертолово</t>
  </si>
  <si>
    <t>Формирование и обустройство объекта внешнего благоустройства в районе д. 4, 7 мкр. Черная Речка в г. Сертолово</t>
  </si>
  <si>
    <t>площадь территории</t>
  </si>
  <si>
    <t>количество установленных дорожных знаков</t>
  </si>
  <si>
    <t xml:space="preserve">площадь убираемой территории в летнее время </t>
  </si>
  <si>
    <t>Формирование и содержание объекта внешнего благоустройства «Зона отдыха «Сертала» с элементами благоустройства территории, малыми архитектурными формами, фонарями, скамейками, спортивными и детскими площадками</t>
  </si>
  <si>
    <t>Обустройство и содержание объекта внешнего благоустройство «Аллея памяти с монументом воинам, погибшим в локальных войнах и военных конфликтах»</t>
  </si>
  <si>
    <t>Формирование и обустройство объекта внешнего благоустройства «Аллея молодоженов»</t>
  </si>
  <si>
    <t>Формирование и обустройство объекта внешнего благоустройства «Городская площадь»</t>
  </si>
  <si>
    <t>Устройство и содержание детских и спортивных площадок и других объектов благоустройства</t>
  </si>
  <si>
    <t>6.4.</t>
  </si>
  <si>
    <t>Подготовка и оформление территории города на период проведения праздничных мероприятий</t>
  </si>
  <si>
    <t>количество установленных флагов</t>
  </si>
  <si>
    <t>количество установленных баннеров</t>
  </si>
  <si>
    <t>количество подготовленных эскизов проектов</t>
  </si>
  <si>
    <t>количество подготовленнных комплектов рабочей документации</t>
  </si>
  <si>
    <t>Посадка деревьев на территории МО Сертолово</t>
  </si>
  <si>
    <t>количество посаженных деревьев</t>
  </si>
  <si>
    <t>количество потребленной электроэнергии энергопринимающими устройствами</t>
  </si>
  <si>
    <t>Обустройство и содержание общественных территорий и пешеходных зон города Сертолово</t>
  </si>
  <si>
    <t>площадь устроенных пешеходных дорожек</t>
  </si>
  <si>
    <t>2023 г.</t>
  </si>
  <si>
    <t>2024 г.</t>
  </si>
  <si>
    <t>Разработка комплексной схемы организации дорожного движения на территории города Сертолово</t>
  </si>
  <si>
    <t>количество созданных площадок накопления ТКО</t>
  </si>
  <si>
    <t>Диагностика и оценка состояния автомобильных дорог и проездов к дворовым территориям многоквартирных домов города Сертолово</t>
  </si>
  <si>
    <t>количество проведенных диагностик</t>
  </si>
  <si>
    <t>площадь обустроенной территории</t>
  </si>
  <si>
    <t>Процессная часть</t>
  </si>
  <si>
    <t>Комплекс процессных мероприятий "Устройство, замена, ремонт и текущее содержание детских и спортивных площадок, малых архитектурных форм и прочих элементов благоустройства на территории города Сертолово"</t>
  </si>
  <si>
    <t>Создание мест (площадок) накопления твердых коммунальных отходов</t>
  </si>
  <si>
    <t>Комплекс процессных мероприятий "Устройство, обустройство и содержание общественных территорий и пешеходных зон города Сертолово"</t>
  </si>
  <si>
    <t>3.4.</t>
  </si>
  <si>
    <t>4.</t>
  </si>
  <si>
    <t>Комплекс процессных мероприятий "Организация озеленения территории города Сертолово"</t>
  </si>
  <si>
    <t>Комплекс процессных мероприятий "Организация санитарного содержания территории города Сертолово"</t>
  </si>
  <si>
    <t>6.</t>
  </si>
  <si>
    <t>5.</t>
  </si>
  <si>
    <t>3.</t>
  </si>
  <si>
    <t>2.</t>
  </si>
  <si>
    <t>1.</t>
  </si>
  <si>
    <t>Комплекс процессных мероприятий "Организация оформления территории города Сертолово на период проведения праздничных мероприятий"</t>
  </si>
  <si>
    <t>7.</t>
  </si>
  <si>
    <t>7.3.</t>
  </si>
  <si>
    <t>7.4.</t>
  </si>
  <si>
    <t>Комплекс процессных мероприятий "Организация уличного освещения территории города Сертолово"</t>
  </si>
  <si>
    <t>8.</t>
  </si>
  <si>
    <t>Федеральный проект "Формирование комфортной городской среды" национального проекта "Жилье и городская среда"</t>
  </si>
  <si>
    <t>9.</t>
  </si>
  <si>
    <t>9.1.</t>
  </si>
  <si>
    <t>Проектная часть</t>
  </si>
  <si>
    <t>Комплекс процессных мероприятий "Санитарное содержание улично-дорожной сети города Сертолово"</t>
  </si>
  <si>
    <t>6.5.</t>
  </si>
  <si>
    <t>8.3.</t>
  </si>
  <si>
    <t>8.4.</t>
  </si>
  <si>
    <t>9.2.</t>
  </si>
  <si>
    <t>Итого по проектной части:</t>
  </si>
  <si>
    <t>Итого по процессной части:</t>
  </si>
  <si>
    <t>Комплекс процессных мероприятий "Планирование и осуществление дорожной деятельности на территории города Сертолово"</t>
  </si>
  <si>
    <t>3.5.</t>
  </si>
  <si>
    <t>3.6.</t>
  </si>
  <si>
    <t>3.7.</t>
  </si>
  <si>
    <t>3.8.</t>
  </si>
  <si>
    <t>4.5.</t>
  </si>
  <si>
    <t>4.6.</t>
  </si>
  <si>
    <t>4.7.</t>
  </si>
  <si>
    <t>4.8.</t>
  </si>
  <si>
    <t>Наименование струкутрного элемента Программы</t>
  </si>
  <si>
    <t>Планируемый объем финансирования
(тыс. руб.)</t>
  </si>
  <si>
    <t>Наименование показателя</t>
  </si>
  <si>
    <t>Приложение №2
к Программе</t>
  </si>
  <si>
    <t>"Благоустроенный город Сертолово" на 2017-2024 годы</t>
  </si>
  <si>
    <t>1.1.</t>
  </si>
  <si>
    <t>ПРИЛОЖЕНИЕ №3
к постановлению администрации
МО Сертолово
от "29" декабря 2021 г. №863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</si>
</sst>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  <numFmt numFmtId="194" formatCode="0.000"/>
    <numFmt numFmtId="195" formatCode="0.0000"/>
    <numFmt numFmtId="196" formatCode="0.00000"/>
    <numFmt numFmtId="197" formatCode="#,##0.000"/>
    <numFmt numFmtId="198" formatCode="0.000000"/>
    <numFmt numFmtId="199" formatCode="#,##0.0000"/>
    <numFmt numFmtId="200" formatCode="#,##0.00000"/>
    <numFmt numFmtId="201" formatCode="[$-FC19]d\ mmmm\ yyyy\ &quot;г.&quot;"/>
  </numFmts>
  <fonts count="52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2"/>
      <name val="Times New Roman"/>
      <family val="1"/>
    </font>
    <font>
      <i/>
      <sz val="12"/>
      <name val="Arial"/>
      <family val="2"/>
    </font>
    <font>
      <b/>
      <sz val="14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b/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49" fillId="0" borderId="0" xfId="0" applyFont="1" applyAlignment="1">
      <alignment/>
    </xf>
    <xf numFmtId="0" fontId="4" fillId="0" borderId="0" xfId="0" applyFont="1" applyAlignment="1">
      <alignment horizontal="justify"/>
    </xf>
    <xf numFmtId="0" fontId="5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1" fillId="0" borderId="0" xfId="0" applyFont="1" applyAlignment="1">
      <alignment horizontal="center" vertical="center"/>
    </xf>
    <xf numFmtId="0" fontId="0" fillId="33" borderId="0" xfId="0" applyFont="1" applyFill="1" applyAlignment="1">
      <alignment/>
    </xf>
    <xf numFmtId="193" fontId="2" fillId="0" borderId="0" xfId="0" applyNumberFormat="1" applyFont="1" applyAlignment="1">
      <alignment horizontal="center" vertical="center" wrapText="1"/>
    </xf>
    <xf numFmtId="0" fontId="2" fillId="34" borderId="0" xfId="0" applyFont="1" applyFill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192" fontId="2" fillId="0" borderId="10" xfId="0" applyNumberFormat="1" applyFont="1" applyBorder="1" applyAlignment="1">
      <alignment horizontal="center" vertical="center" wrapText="1"/>
    </xf>
    <xf numFmtId="192" fontId="2" fillId="34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92" fontId="1" fillId="33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vertical="center" wrapText="1"/>
    </xf>
    <xf numFmtId="192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192" fontId="2" fillId="34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192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192" fontId="2" fillId="0" borderId="12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vertical="center" wrapText="1"/>
    </xf>
    <xf numFmtId="0" fontId="2" fillId="34" borderId="12" xfId="0" applyFont="1" applyFill="1" applyBorder="1" applyAlignment="1">
      <alignment horizontal="center" vertical="center" wrapText="1"/>
    </xf>
    <xf numFmtId="192" fontId="2" fillId="34" borderId="12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192" fontId="2" fillId="0" borderId="12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19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19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92" fontId="2" fillId="34" borderId="12" xfId="0" applyNumberFormat="1" applyFont="1" applyFill="1" applyBorder="1" applyAlignment="1">
      <alignment horizontal="center" vertical="center" wrapText="1"/>
    </xf>
    <xf numFmtId="193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36" borderId="10" xfId="0" applyFont="1" applyFill="1" applyBorder="1" applyAlignment="1">
      <alignment horizontal="center" vertical="center" wrapText="1"/>
    </xf>
    <xf numFmtId="192" fontId="2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0" fontId="51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192" fontId="2" fillId="0" borderId="13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left" vertical="center" wrapText="1"/>
    </xf>
    <xf numFmtId="0" fontId="2" fillId="5" borderId="10" xfId="0" applyFont="1" applyFill="1" applyBorder="1" applyAlignment="1">
      <alignment horizontal="left" vertical="center" wrapText="1"/>
    </xf>
    <xf numFmtId="192" fontId="2" fillId="5" borderId="10" xfId="0" applyNumberFormat="1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vertical="center" wrapText="1"/>
    </xf>
    <xf numFmtId="0" fontId="2" fillId="5" borderId="10" xfId="0" applyFont="1" applyFill="1" applyBorder="1" applyAlignment="1">
      <alignment vertical="center" wrapText="1"/>
    </xf>
    <xf numFmtId="0" fontId="2" fillId="5" borderId="10" xfId="0" applyFont="1" applyFill="1" applyBorder="1" applyAlignment="1" quotePrefix="1">
      <alignment horizontal="left" vertical="center" wrapText="1"/>
    </xf>
    <xf numFmtId="16" fontId="2" fillId="5" borderId="10" xfId="0" applyNumberFormat="1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192" fontId="1" fillId="37" borderId="10" xfId="0" applyNumberFormat="1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/>
    </xf>
    <xf numFmtId="192" fontId="2" fillId="37" borderId="10" xfId="0" applyNumberFormat="1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16" fontId="2" fillId="0" borderId="10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92" fontId="2" fillId="0" borderId="11" xfId="0" applyNumberFormat="1" applyFont="1" applyFill="1" applyBorder="1" applyAlignment="1">
      <alignment horizontal="center" vertical="center" wrapText="1"/>
    </xf>
    <xf numFmtId="192" fontId="2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192" fontId="2" fillId="0" borderId="11" xfId="0" applyNumberFormat="1" applyFont="1" applyBorder="1" applyAlignment="1">
      <alignment horizontal="center" vertical="center"/>
    </xf>
    <xf numFmtId="192" fontId="2" fillId="0" borderId="12" xfId="0" applyNumberFormat="1" applyFont="1" applyBorder="1" applyAlignment="1">
      <alignment horizontal="center" vertical="center"/>
    </xf>
    <xf numFmtId="192" fontId="2" fillId="0" borderId="13" xfId="0" applyNumberFormat="1" applyFont="1" applyFill="1" applyBorder="1" applyAlignment="1">
      <alignment horizontal="center" vertical="center" wrapText="1"/>
    </xf>
    <xf numFmtId="192" fontId="2" fillId="0" borderId="11" xfId="0" applyNumberFormat="1" applyFont="1" applyBorder="1" applyAlignment="1">
      <alignment horizontal="center" vertical="center" wrapText="1"/>
    </xf>
    <xf numFmtId="192" fontId="2" fillId="0" borderId="12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192" fontId="2" fillId="34" borderId="11" xfId="0" applyNumberFormat="1" applyFont="1" applyFill="1" applyBorder="1" applyAlignment="1">
      <alignment horizontal="center" vertical="center"/>
    </xf>
    <xf numFmtId="192" fontId="2" fillId="34" borderId="12" xfId="0" applyNumberFormat="1" applyFont="1" applyFill="1" applyBorder="1" applyAlignment="1">
      <alignment horizontal="center" vertical="center"/>
    </xf>
    <xf numFmtId="192" fontId="2" fillId="0" borderId="11" xfId="0" applyNumberFormat="1" applyFont="1" applyFill="1" applyBorder="1" applyAlignment="1">
      <alignment horizontal="center" vertical="center"/>
    </xf>
    <xf numFmtId="192" fontId="2" fillId="0" borderId="13" xfId="0" applyNumberFormat="1" applyFont="1" applyFill="1" applyBorder="1" applyAlignment="1">
      <alignment horizontal="center" vertical="center"/>
    </xf>
    <xf numFmtId="192" fontId="2" fillId="0" borderId="12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92" fontId="2" fillId="0" borderId="13" xfId="0" applyNumberFormat="1" applyFont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left" vertical="center" wrapText="1"/>
    </xf>
    <xf numFmtId="16" fontId="2" fillId="34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93"/>
  <sheetViews>
    <sheetView tabSelected="1" view="pageBreakPreview" zoomScale="90" zoomScaleNormal="90" zoomScaleSheetLayoutView="90" workbookViewId="0" topLeftCell="A1">
      <selection activeCell="L9" sqref="L9:P10"/>
    </sheetView>
  </sheetViews>
  <sheetFormatPr defaultColWidth="11.421875" defaultRowHeight="12.75"/>
  <cols>
    <col min="1" max="1" width="5.7109375" style="5" customWidth="1"/>
    <col min="2" max="2" width="30.8515625" style="5" customWidth="1"/>
    <col min="3" max="3" width="11.421875" style="5" customWidth="1"/>
    <col min="4" max="5" width="12.7109375" style="5" customWidth="1"/>
    <col min="6" max="6" width="12.421875" style="5" customWidth="1"/>
    <col min="7" max="7" width="21.140625" style="5" customWidth="1"/>
    <col min="8" max="8" width="8.00390625" style="5" customWidth="1"/>
    <col min="9" max="12" width="9.28125" style="5" customWidth="1"/>
    <col min="13" max="13" width="9.28125" style="62" customWidth="1"/>
    <col min="14" max="14" width="9.28125" style="5" customWidth="1"/>
    <col min="15" max="16384" width="11.421875" style="5" customWidth="1"/>
  </cols>
  <sheetData>
    <row r="1" spans="13:16" ht="6" customHeight="1">
      <c r="M1" s="136" t="s">
        <v>186</v>
      </c>
      <c r="N1" s="137"/>
      <c r="O1" s="137"/>
      <c r="P1" s="137"/>
    </row>
    <row r="2" spans="13:16" ht="12.75">
      <c r="M2" s="137"/>
      <c r="N2" s="137"/>
      <c r="O2" s="137"/>
      <c r="P2" s="137"/>
    </row>
    <row r="3" spans="13:16" ht="12.75">
      <c r="M3" s="137"/>
      <c r="N3" s="137"/>
      <c r="O3" s="137"/>
      <c r="P3" s="137"/>
    </row>
    <row r="4" spans="13:16" ht="12.75">
      <c r="M4" s="137"/>
      <c r="N4" s="137"/>
      <c r="O4" s="137"/>
      <c r="P4" s="137"/>
    </row>
    <row r="5" spans="13:16" ht="12.75">
      <c r="M5" s="137"/>
      <c r="N5" s="137"/>
      <c r="O5" s="137"/>
      <c r="P5" s="137"/>
    </row>
    <row r="6" spans="13:16" ht="12.75">
      <c r="M6" s="137"/>
      <c r="N6" s="137"/>
      <c r="O6" s="137"/>
      <c r="P6" s="137"/>
    </row>
    <row r="9" spans="1:16" ht="15.75">
      <c r="A9" s="1" t="s">
        <v>37</v>
      </c>
      <c r="B9" s="1"/>
      <c r="C9" s="1"/>
      <c r="D9" s="1"/>
      <c r="E9" s="1"/>
      <c r="F9" s="2"/>
      <c r="G9" s="3"/>
      <c r="H9" s="4"/>
      <c r="I9" s="4"/>
      <c r="J9" s="4"/>
      <c r="K9" s="4"/>
      <c r="L9" s="130" t="s">
        <v>183</v>
      </c>
      <c r="M9" s="131"/>
      <c r="N9" s="131"/>
      <c r="O9" s="131"/>
      <c r="P9" s="131"/>
    </row>
    <row r="10" spans="1:16" ht="15.75">
      <c r="A10" s="1"/>
      <c r="B10" s="1"/>
      <c r="C10" s="1"/>
      <c r="D10" s="1"/>
      <c r="E10" s="1"/>
      <c r="F10" s="1"/>
      <c r="G10" s="3"/>
      <c r="H10" s="4"/>
      <c r="I10" s="4"/>
      <c r="J10" s="4"/>
      <c r="K10" s="4"/>
      <c r="L10" s="131"/>
      <c r="M10" s="131"/>
      <c r="N10" s="131"/>
      <c r="O10" s="131"/>
      <c r="P10" s="131"/>
    </row>
    <row r="11" spans="1:16" ht="15" customHeight="1">
      <c r="A11" s="6"/>
      <c r="B11" s="6"/>
      <c r="C11" s="6"/>
      <c r="D11" s="6"/>
      <c r="E11" s="6"/>
      <c r="F11" s="6"/>
      <c r="G11" s="116"/>
      <c r="H11" s="116"/>
      <c r="I11" s="116"/>
      <c r="J11" s="116"/>
      <c r="K11" s="116"/>
      <c r="L11" s="116"/>
      <c r="M11" s="56" t="s">
        <v>37</v>
      </c>
      <c r="N11" s="6"/>
      <c r="O11" s="1"/>
      <c r="P11" s="1"/>
    </row>
    <row r="12" spans="1:16" ht="19.5" customHeight="1">
      <c r="A12" s="92" t="s">
        <v>65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</row>
    <row r="13" spans="1:16" ht="19.5" customHeight="1">
      <c r="A13" s="93" t="s">
        <v>184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</row>
    <row r="14" spans="1:16" ht="21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57"/>
      <c r="N14" s="7"/>
      <c r="O14" s="1"/>
      <c r="P14" s="1"/>
    </row>
    <row r="15" spans="1:16" ht="21.75" customHeight="1">
      <c r="A15" s="119" t="s">
        <v>2</v>
      </c>
      <c r="B15" s="133" t="s">
        <v>180</v>
      </c>
      <c r="C15" s="120" t="s">
        <v>181</v>
      </c>
      <c r="D15" s="120"/>
      <c r="E15" s="120"/>
      <c r="F15" s="120"/>
      <c r="G15" s="119" t="s">
        <v>182</v>
      </c>
      <c r="H15" s="119" t="s">
        <v>0</v>
      </c>
      <c r="I15" s="119" t="s">
        <v>1</v>
      </c>
      <c r="J15" s="119"/>
      <c r="K15" s="119"/>
      <c r="L15" s="119"/>
      <c r="M15" s="119"/>
      <c r="N15" s="119"/>
      <c r="O15" s="119"/>
      <c r="P15" s="119"/>
    </row>
    <row r="16" spans="1:16" ht="15" customHeight="1">
      <c r="A16" s="119"/>
      <c r="B16" s="133"/>
      <c r="C16" s="121"/>
      <c r="D16" s="121"/>
      <c r="E16" s="121"/>
      <c r="F16" s="121"/>
      <c r="G16" s="119"/>
      <c r="H16" s="119"/>
      <c r="I16" s="119" t="s">
        <v>50</v>
      </c>
      <c r="J16" s="117" t="s">
        <v>51</v>
      </c>
      <c r="K16" s="117" t="s">
        <v>52</v>
      </c>
      <c r="L16" s="119" t="s">
        <v>53</v>
      </c>
      <c r="M16" s="122" t="s">
        <v>54</v>
      </c>
      <c r="N16" s="119" t="s">
        <v>108</v>
      </c>
      <c r="O16" s="132" t="s">
        <v>134</v>
      </c>
      <c r="P16" s="132" t="s">
        <v>135</v>
      </c>
    </row>
    <row r="17" spans="1:19" ht="12.75" customHeight="1">
      <c r="A17" s="119"/>
      <c r="B17" s="133"/>
      <c r="C17" s="117" t="s">
        <v>110</v>
      </c>
      <c r="D17" s="117" t="s">
        <v>83</v>
      </c>
      <c r="E17" s="117" t="s">
        <v>111</v>
      </c>
      <c r="F17" s="119" t="s">
        <v>112</v>
      </c>
      <c r="G17" s="119"/>
      <c r="H17" s="119"/>
      <c r="I17" s="119"/>
      <c r="J17" s="129"/>
      <c r="K17" s="129"/>
      <c r="L17" s="119"/>
      <c r="M17" s="123"/>
      <c r="N17" s="119"/>
      <c r="O17" s="132"/>
      <c r="P17" s="132"/>
      <c r="S17" s="6" t="s">
        <v>34</v>
      </c>
    </row>
    <row r="18" spans="1:16" ht="35.25" customHeight="1">
      <c r="A18" s="119"/>
      <c r="B18" s="133"/>
      <c r="C18" s="118"/>
      <c r="D18" s="118"/>
      <c r="E18" s="118"/>
      <c r="F18" s="119"/>
      <c r="G18" s="119"/>
      <c r="H18" s="119"/>
      <c r="I18" s="119"/>
      <c r="J18" s="118"/>
      <c r="K18" s="118"/>
      <c r="L18" s="119"/>
      <c r="M18" s="124"/>
      <c r="N18" s="119"/>
      <c r="O18" s="132"/>
      <c r="P18" s="132"/>
    </row>
    <row r="19" spans="1:16" ht="17.25" customHeight="1">
      <c r="A19" s="40">
        <v>1</v>
      </c>
      <c r="B19" s="40">
        <v>2</v>
      </c>
      <c r="C19" s="40">
        <v>4</v>
      </c>
      <c r="D19" s="40">
        <v>5</v>
      </c>
      <c r="E19" s="40">
        <v>6</v>
      </c>
      <c r="F19" s="40">
        <v>7</v>
      </c>
      <c r="G19" s="40">
        <v>8</v>
      </c>
      <c r="H19" s="40">
        <v>9</v>
      </c>
      <c r="I19" s="40">
        <v>10</v>
      </c>
      <c r="J19" s="40">
        <v>11</v>
      </c>
      <c r="K19" s="40">
        <v>12</v>
      </c>
      <c r="L19" s="40">
        <v>13</v>
      </c>
      <c r="M19" s="58">
        <v>14</v>
      </c>
      <c r="N19" s="40">
        <v>15</v>
      </c>
      <c r="O19" s="41">
        <v>16</v>
      </c>
      <c r="P19" s="41">
        <v>17</v>
      </c>
    </row>
    <row r="20" spans="1:16" ht="17.25" customHeight="1">
      <c r="A20" s="126" t="s">
        <v>163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8"/>
    </row>
    <row r="21" spans="1:16" ht="51">
      <c r="A21" s="69" t="s">
        <v>153</v>
      </c>
      <c r="B21" s="72" t="s">
        <v>160</v>
      </c>
      <c r="C21" s="73">
        <f>SUM(C22:C23)</f>
        <v>30979.1</v>
      </c>
      <c r="D21" s="73">
        <f>SUM(D22:D23)</f>
        <v>0</v>
      </c>
      <c r="E21" s="73">
        <f>SUM(E22:E23)</f>
        <v>65967.9</v>
      </c>
      <c r="F21" s="73">
        <f>SUM(F22:F23)</f>
        <v>7739</v>
      </c>
      <c r="G21" s="69"/>
      <c r="H21" s="69"/>
      <c r="I21" s="69"/>
      <c r="J21" s="69"/>
      <c r="K21" s="69"/>
      <c r="L21" s="69"/>
      <c r="M21" s="69"/>
      <c r="N21" s="69"/>
      <c r="O21" s="69"/>
      <c r="P21" s="69"/>
    </row>
    <row r="22" spans="1:16" ht="15.75">
      <c r="A22" s="99" t="s">
        <v>185</v>
      </c>
      <c r="B22" s="107" t="s">
        <v>104</v>
      </c>
      <c r="C22" s="90">
        <v>30979.1</v>
      </c>
      <c r="D22" s="90">
        <v>0</v>
      </c>
      <c r="E22" s="90">
        <v>65967.9</v>
      </c>
      <c r="F22" s="90">
        <f>9539-1800</f>
        <v>7739</v>
      </c>
      <c r="G22" s="11" t="s">
        <v>115</v>
      </c>
      <c r="H22" s="83" t="s">
        <v>98</v>
      </c>
      <c r="I22" s="15">
        <v>0</v>
      </c>
      <c r="J22" s="15">
        <f>1300+4000+1400</f>
        <v>6700</v>
      </c>
      <c r="K22" s="15">
        <v>6522</v>
      </c>
      <c r="L22" s="44">
        <f>3370+2882+3151+6476</f>
        <v>15879</v>
      </c>
      <c r="M22" s="44">
        <v>4363</v>
      </c>
      <c r="N22" s="44">
        <v>0</v>
      </c>
      <c r="O22" s="47">
        <v>0</v>
      </c>
      <c r="P22" s="47">
        <v>0</v>
      </c>
    </row>
    <row r="23" spans="1:16" ht="38.25">
      <c r="A23" s="100"/>
      <c r="B23" s="109"/>
      <c r="C23" s="91"/>
      <c r="D23" s="91"/>
      <c r="E23" s="91"/>
      <c r="F23" s="91"/>
      <c r="G23" s="11" t="s">
        <v>109</v>
      </c>
      <c r="H23" s="13" t="s">
        <v>27</v>
      </c>
      <c r="I23" s="15">
        <v>0</v>
      </c>
      <c r="J23" s="16">
        <v>14.2</v>
      </c>
      <c r="K23" s="15">
        <v>28</v>
      </c>
      <c r="L23" s="44">
        <v>55.9</v>
      </c>
      <c r="M23" s="46">
        <v>80.19</v>
      </c>
      <c r="N23" s="46">
        <v>0</v>
      </c>
      <c r="O23" s="47">
        <v>0</v>
      </c>
      <c r="P23" s="47">
        <v>0</v>
      </c>
    </row>
    <row r="24" spans="1:16" ht="12.75">
      <c r="A24" s="38"/>
      <c r="B24" s="21" t="s">
        <v>169</v>
      </c>
      <c r="C24" s="22">
        <f>C21</f>
        <v>30979.1</v>
      </c>
      <c r="D24" s="22">
        <f>D21</f>
        <v>0</v>
      </c>
      <c r="E24" s="22">
        <f>E21</f>
        <v>65967.9</v>
      </c>
      <c r="F24" s="22">
        <f>F21</f>
        <v>7739</v>
      </c>
      <c r="G24" s="26"/>
      <c r="H24" s="20"/>
      <c r="I24" s="20"/>
      <c r="J24" s="20"/>
      <c r="K24" s="20"/>
      <c r="L24" s="20"/>
      <c r="M24" s="54"/>
      <c r="N24" s="20"/>
      <c r="O24" s="42"/>
      <c r="P24" s="42"/>
    </row>
    <row r="25" spans="1:16" ht="17.25" customHeight="1">
      <c r="A25" s="126" t="s">
        <v>141</v>
      </c>
      <c r="B25" s="127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8"/>
    </row>
    <row r="26" spans="1:16" ht="105" customHeight="1">
      <c r="A26" s="70" t="s">
        <v>152</v>
      </c>
      <c r="B26" s="71" t="s">
        <v>142</v>
      </c>
      <c r="C26" s="73">
        <f>SUM(C27:C33)</f>
        <v>0</v>
      </c>
      <c r="D26" s="73">
        <f>SUM(D27:D33)</f>
        <v>0</v>
      </c>
      <c r="E26" s="73">
        <f>SUM(E27:E33)</f>
        <v>27996.4</v>
      </c>
      <c r="F26" s="73">
        <f>SUM(F27:F33)</f>
        <v>57051.600000000006</v>
      </c>
      <c r="G26" s="69"/>
      <c r="H26" s="69"/>
      <c r="I26" s="69"/>
      <c r="J26" s="69"/>
      <c r="K26" s="69"/>
      <c r="L26" s="69"/>
      <c r="M26" s="69"/>
      <c r="N26" s="69"/>
      <c r="O26" s="69"/>
      <c r="P26" s="69"/>
    </row>
    <row r="27" spans="1:16" ht="45.75" customHeight="1">
      <c r="A27" s="44" t="s">
        <v>4</v>
      </c>
      <c r="B27" s="50" t="s">
        <v>61</v>
      </c>
      <c r="C27" s="46">
        <v>0</v>
      </c>
      <c r="D27" s="46">
        <v>0</v>
      </c>
      <c r="E27" s="46">
        <v>5635.1</v>
      </c>
      <c r="F27" s="46">
        <v>2025.7</v>
      </c>
      <c r="G27" s="12" t="s">
        <v>62</v>
      </c>
      <c r="H27" s="13" t="s">
        <v>3</v>
      </c>
      <c r="I27" s="44">
        <v>2</v>
      </c>
      <c r="J27" s="44">
        <v>2</v>
      </c>
      <c r="K27" s="44">
        <v>4</v>
      </c>
      <c r="L27" s="44">
        <v>1</v>
      </c>
      <c r="M27" s="44">
        <v>7</v>
      </c>
      <c r="N27" s="44">
        <v>0</v>
      </c>
      <c r="O27" s="47">
        <v>0</v>
      </c>
      <c r="P27" s="47">
        <v>0</v>
      </c>
    </row>
    <row r="28" spans="1:16" ht="39" customHeight="1">
      <c r="A28" s="44" t="s">
        <v>22</v>
      </c>
      <c r="B28" s="51" t="s">
        <v>63</v>
      </c>
      <c r="C28" s="46">
        <v>0</v>
      </c>
      <c r="D28" s="46">
        <v>0</v>
      </c>
      <c r="E28" s="46">
        <v>0</v>
      </c>
      <c r="F28" s="46">
        <v>3843.5</v>
      </c>
      <c r="G28" s="12" t="s">
        <v>64</v>
      </c>
      <c r="H28" s="13" t="s">
        <v>72</v>
      </c>
      <c r="I28" s="44">
        <v>540</v>
      </c>
      <c r="J28" s="44">
        <v>348</v>
      </c>
      <c r="K28" s="44">
        <v>1220</v>
      </c>
      <c r="L28" s="44">
        <v>40</v>
      </c>
      <c r="M28" s="44">
        <v>0</v>
      </c>
      <c r="N28" s="44">
        <v>200</v>
      </c>
      <c r="O28" s="47">
        <v>200</v>
      </c>
      <c r="P28" s="47">
        <v>0</v>
      </c>
    </row>
    <row r="29" spans="1:16" ht="38.25" customHeight="1">
      <c r="A29" s="44" t="s">
        <v>23</v>
      </c>
      <c r="B29" s="51" t="s">
        <v>66</v>
      </c>
      <c r="C29" s="46">
        <v>0</v>
      </c>
      <c r="D29" s="46">
        <v>0</v>
      </c>
      <c r="E29" s="46">
        <v>0</v>
      </c>
      <c r="F29" s="46">
        <f>28990.4+9.7</f>
        <v>29000.100000000002</v>
      </c>
      <c r="G29" s="14" t="s">
        <v>59</v>
      </c>
      <c r="H29" s="13" t="s">
        <v>98</v>
      </c>
      <c r="I29" s="44">
        <v>675.47</v>
      </c>
      <c r="J29" s="44">
        <f>675.47+301</f>
        <v>976.47</v>
      </c>
      <c r="K29" s="44">
        <v>1084.16</v>
      </c>
      <c r="L29" s="44">
        <v>875.6</v>
      </c>
      <c r="M29" s="44">
        <v>1249.9</v>
      </c>
      <c r="N29" s="44">
        <v>1249.9</v>
      </c>
      <c r="O29" s="44">
        <v>1249.9</v>
      </c>
      <c r="P29" s="44">
        <v>1249.9</v>
      </c>
    </row>
    <row r="30" spans="1:16" ht="39.75" customHeight="1">
      <c r="A30" s="99" t="s">
        <v>24</v>
      </c>
      <c r="B30" s="107" t="s">
        <v>122</v>
      </c>
      <c r="C30" s="90">
        <v>0</v>
      </c>
      <c r="D30" s="90">
        <v>0</v>
      </c>
      <c r="E30" s="90">
        <v>19909.4</v>
      </c>
      <c r="F30" s="90">
        <f>21811.2+128.6</f>
        <v>21939.8</v>
      </c>
      <c r="G30" s="14" t="s">
        <v>87</v>
      </c>
      <c r="H30" s="13" t="s">
        <v>3</v>
      </c>
      <c r="I30" s="44">
        <v>14</v>
      </c>
      <c r="J30" s="44">
        <v>9</v>
      </c>
      <c r="K30" s="44">
        <v>19</v>
      </c>
      <c r="L30" s="44">
        <v>1</v>
      </c>
      <c r="M30" s="44">
        <v>0</v>
      </c>
      <c r="N30" s="44">
        <v>0</v>
      </c>
      <c r="O30" s="44">
        <v>0</v>
      </c>
      <c r="P30" s="44">
        <v>0</v>
      </c>
    </row>
    <row r="31" spans="1:16" ht="30" customHeight="1">
      <c r="A31" s="125"/>
      <c r="B31" s="108"/>
      <c r="C31" s="96"/>
      <c r="D31" s="96"/>
      <c r="E31" s="96"/>
      <c r="F31" s="96"/>
      <c r="G31" s="14" t="s">
        <v>107</v>
      </c>
      <c r="H31" s="13" t="s">
        <v>3</v>
      </c>
      <c r="I31" s="44">
        <v>0</v>
      </c>
      <c r="J31" s="44">
        <v>1</v>
      </c>
      <c r="K31" s="44">
        <v>1</v>
      </c>
      <c r="L31" s="44">
        <v>0</v>
      </c>
      <c r="M31" s="44">
        <v>4</v>
      </c>
      <c r="N31" s="44">
        <v>0</v>
      </c>
      <c r="O31" s="44">
        <v>0</v>
      </c>
      <c r="P31" s="44">
        <v>0</v>
      </c>
    </row>
    <row r="32" spans="1:16" ht="39" customHeight="1">
      <c r="A32" s="100"/>
      <c r="B32" s="109"/>
      <c r="C32" s="91"/>
      <c r="D32" s="91"/>
      <c r="E32" s="91"/>
      <c r="F32" s="91"/>
      <c r="G32" s="12" t="s">
        <v>67</v>
      </c>
      <c r="H32" s="13" t="s">
        <v>3</v>
      </c>
      <c r="I32" s="44">
        <v>55</v>
      </c>
      <c r="J32" s="44">
        <v>55</v>
      </c>
      <c r="K32" s="44">
        <v>56</v>
      </c>
      <c r="L32" s="44">
        <v>58</v>
      </c>
      <c r="M32" s="44">
        <v>59</v>
      </c>
      <c r="N32" s="44">
        <v>63</v>
      </c>
      <c r="O32" s="44">
        <v>63</v>
      </c>
      <c r="P32" s="44">
        <v>63</v>
      </c>
    </row>
    <row r="33" spans="1:16" ht="39" customHeight="1">
      <c r="A33" s="67" t="s">
        <v>25</v>
      </c>
      <c r="B33" s="63" t="s">
        <v>143</v>
      </c>
      <c r="C33" s="65">
        <v>0</v>
      </c>
      <c r="D33" s="65">
        <v>0</v>
      </c>
      <c r="E33" s="65">
        <v>2451.9</v>
      </c>
      <c r="F33" s="65">
        <v>242.5</v>
      </c>
      <c r="G33" s="64" t="s">
        <v>137</v>
      </c>
      <c r="H33" s="68" t="s">
        <v>3</v>
      </c>
      <c r="I33" s="66">
        <v>0</v>
      </c>
      <c r="J33" s="66">
        <v>0</v>
      </c>
      <c r="K33" s="66">
        <v>0</v>
      </c>
      <c r="L33" s="66">
        <v>0</v>
      </c>
      <c r="M33" s="66">
        <v>4</v>
      </c>
      <c r="N33" s="66">
        <v>2</v>
      </c>
      <c r="O33" s="66">
        <v>0</v>
      </c>
      <c r="P33" s="66">
        <v>0</v>
      </c>
    </row>
    <row r="34" spans="1:16" ht="76.5" customHeight="1">
      <c r="A34" s="69" t="s">
        <v>151</v>
      </c>
      <c r="B34" s="72" t="s">
        <v>144</v>
      </c>
      <c r="C34" s="73">
        <f>SUM(C35:C48)</f>
        <v>0</v>
      </c>
      <c r="D34" s="73">
        <f>SUM(D35:D48)</f>
        <v>0</v>
      </c>
      <c r="E34" s="73">
        <f>SUM(E35:E48)</f>
        <v>10773.1</v>
      </c>
      <c r="F34" s="73">
        <f>SUM(F35:F48)</f>
        <v>83556.09999999999</v>
      </c>
      <c r="G34" s="72"/>
      <c r="H34" s="69"/>
      <c r="I34" s="69"/>
      <c r="J34" s="69"/>
      <c r="K34" s="69"/>
      <c r="L34" s="69"/>
      <c r="M34" s="69"/>
      <c r="N34" s="69"/>
      <c r="O34" s="69"/>
      <c r="P34" s="69"/>
    </row>
    <row r="35" spans="1:16" ht="49.5" customHeight="1">
      <c r="A35" s="110" t="s">
        <v>6</v>
      </c>
      <c r="B35" s="114" t="s">
        <v>118</v>
      </c>
      <c r="C35" s="97">
        <v>0</v>
      </c>
      <c r="D35" s="97">
        <v>0</v>
      </c>
      <c r="E35" s="97">
        <v>0</v>
      </c>
      <c r="F35" s="97">
        <f>18180.7+29974+5+100+97.5</f>
        <v>48357.2</v>
      </c>
      <c r="G35" s="12" t="s">
        <v>80</v>
      </c>
      <c r="H35" s="13" t="s">
        <v>3</v>
      </c>
      <c r="I35" s="44">
        <v>1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</row>
    <row r="36" spans="1:16" ht="66" customHeight="1">
      <c r="A36" s="111"/>
      <c r="B36" s="115"/>
      <c r="C36" s="98"/>
      <c r="D36" s="98"/>
      <c r="E36" s="98"/>
      <c r="F36" s="98"/>
      <c r="G36" s="12" t="s">
        <v>96</v>
      </c>
      <c r="H36" s="13" t="s">
        <v>98</v>
      </c>
      <c r="I36" s="44">
        <v>10080</v>
      </c>
      <c r="J36" s="44">
        <v>10080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</row>
    <row r="37" spans="1:16" ht="78.75" customHeight="1">
      <c r="A37" s="15" t="s">
        <v>8</v>
      </c>
      <c r="B37" s="12" t="s">
        <v>119</v>
      </c>
      <c r="C37" s="16">
        <v>0</v>
      </c>
      <c r="D37" s="16">
        <v>0</v>
      </c>
      <c r="E37" s="16">
        <v>0</v>
      </c>
      <c r="F37" s="16">
        <v>2863.5</v>
      </c>
      <c r="G37" s="12" t="s">
        <v>96</v>
      </c>
      <c r="H37" s="13" t="s">
        <v>98</v>
      </c>
      <c r="I37" s="44">
        <v>1724</v>
      </c>
      <c r="J37" s="44">
        <v>1920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</row>
    <row r="38" spans="1:16" ht="29.25" customHeight="1">
      <c r="A38" s="110" t="s">
        <v>45</v>
      </c>
      <c r="B38" s="114" t="s">
        <v>120</v>
      </c>
      <c r="C38" s="97">
        <v>0</v>
      </c>
      <c r="D38" s="97">
        <v>0</v>
      </c>
      <c r="E38" s="97">
        <v>0</v>
      </c>
      <c r="F38" s="97">
        <v>39</v>
      </c>
      <c r="G38" s="12" t="s">
        <v>88</v>
      </c>
      <c r="H38" s="13" t="s">
        <v>3</v>
      </c>
      <c r="I38" s="44">
        <v>1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</row>
    <row r="39" spans="1:16" ht="39" customHeight="1">
      <c r="A39" s="111"/>
      <c r="B39" s="115"/>
      <c r="C39" s="98"/>
      <c r="D39" s="98"/>
      <c r="E39" s="98"/>
      <c r="F39" s="98"/>
      <c r="G39" s="12" t="s">
        <v>100</v>
      </c>
      <c r="H39" s="13" t="s">
        <v>3</v>
      </c>
      <c r="I39" s="44">
        <v>1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</row>
    <row r="40" spans="1:16" ht="28.5" customHeight="1">
      <c r="A40" s="110" t="s">
        <v>145</v>
      </c>
      <c r="B40" s="114" t="s">
        <v>121</v>
      </c>
      <c r="C40" s="97">
        <v>0</v>
      </c>
      <c r="D40" s="97">
        <v>0</v>
      </c>
      <c r="E40" s="97">
        <v>0</v>
      </c>
      <c r="F40" s="97">
        <v>37</v>
      </c>
      <c r="G40" s="12" t="s">
        <v>88</v>
      </c>
      <c r="H40" s="13" t="s">
        <v>3</v>
      </c>
      <c r="I40" s="44">
        <v>1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</row>
    <row r="41" spans="1:86" s="8" customFormat="1" ht="37.5" customHeight="1">
      <c r="A41" s="111"/>
      <c r="B41" s="115"/>
      <c r="C41" s="98"/>
      <c r="D41" s="98"/>
      <c r="E41" s="98"/>
      <c r="F41" s="98"/>
      <c r="G41" s="12" t="s">
        <v>100</v>
      </c>
      <c r="H41" s="13" t="s">
        <v>3</v>
      </c>
      <c r="I41" s="44">
        <v>1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</row>
    <row r="42" spans="1:86" s="8" customFormat="1" ht="60" customHeight="1">
      <c r="A42" s="19" t="s">
        <v>172</v>
      </c>
      <c r="B42" s="31" t="s">
        <v>114</v>
      </c>
      <c r="C42" s="39">
        <v>0</v>
      </c>
      <c r="D42" s="39">
        <v>0</v>
      </c>
      <c r="E42" s="39">
        <v>270</v>
      </c>
      <c r="F42" s="39">
        <v>30</v>
      </c>
      <c r="G42" s="12" t="s">
        <v>96</v>
      </c>
      <c r="H42" s="13" t="s">
        <v>98</v>
      </c>
      <c r="I42" s="44">
        <v>0</v>
      </c>
      <c r="J42" s="44">
        <v>14.44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0</v>
      </c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</row>
    <row r="43" spans="1:86" s="8" customFormat="1" ht="39.75" customHeight="1">
      <c r="A43" s="19" t="s">
        <v>173</v>
      </c>
      <c r="B43" s="31" t="s">
        <v>113</v>
      </c>
      <c r="C43" s="39">
        <v>0</v>
      </c>
      <c r="D43" s="39">
        <v>0</v>
      </c>
      <c r="E43" s="39">
        <v>270</v>
      </c>
      <c r="F43" s="39">
        <v>30</v>
      </c>
      <c r="G43" s="12" t="s">
        <v>96</v>
      </c>
      <c r="H43" s="13" t="s">
        <v>98</v>
      </c>
      <c r="I43" s="44">
        <v>0</v>
      </c>
      <c r="J43" s="44">
        <v>135</v>
      </c>
      <c r="K43" s="44">
        <v>0</v>
      </c>
      <c r="L43" s="44">
        <v>0</v>
      </c>
      <c r="M43" s="44">
        <v>0</v>
      </c>
      <c r="N43" s="44">
        <v>0</v>
      </c>
      <c r="O43" s="44">
        <v>0</v>
      </c>
      <c r="P43" s="44">
        <v>0</v>
      </c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</row>
    <row r="44" spans="1:86" s="8" customFormat="1" ht="63.75" customHeight="1">
      <c r="A44" s="99" t="s">
        <v>174</v>
      </c>
      <c r="B44" s="107" t="s">
        <v>132</v>
      </c>
      <c r="C44" s="90">
        <v>0</v>
      </c>
      <c r="D44" s="90">
        <v>0</v>
      </c>
      <c r="E44" s="90">
        <v>10233.1</v>
      </c>
      <c r="F44" s="90">
        <f>27391+1800+60</f>
        <v>29251</v>
      </c>
      <c r="G44" s="51" t="s">
        <v>131</v>
      </c>
      <c r="H44" s="44" t="s">
        <v>47</v>
      </c>
      <c r="I44" s="44">
        <v>0</v>
      </c>
      <c r="J44" s="44">
        <v>0</v>
      </c>
      <c r="K44" s="44">
        <v>30000</v>
      </c>
      <c r="L44" s="44">
        <v>23960</v>
      </c>
      <c r="M44" s="44">
        <v>15629.5</v>
      </c>
      <c r="N44" s="44">
        <v>15629.5</v>
      </c>
      <c r="O44" s="44">
        <v>15629.5</v>
      </c>
      <c r="P44" s="44">
        <v>15629.5</v>
      </c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</row>
    <row r="45" spans="1:86" s="8" customFormat="1" ht="33.75" customHeight="1">
      <c r="A45" s="125"/>
      <c r="B45" s="108"/>
      <c r="C45" s="96"/>
      <c r="D45" s="96"/>
      <c r="E45" s="96"/>
      <c r="F45" s="96"/>
      <c r="G45" s="51" t="s">
        <v>133</v>
      </c>
      <c r="H45" s="44" t="s">
        <v>98</v>
      </c>
      <c r="I45" s="44">
        <v>0</v>
      </c>
      <c r="J45" s="44">
        <v>0</v>
      </c>
      <c r="K45" s="44">
        <f>133.5+182.9+99+1168+939+432+600</f>
        <v>3554.4</v>
      </c>
      <c r="L45" s="44">
        <f>1258.7+404</f>
        <v>1662.7</v>
      </c>
      <c r="M45" s="44">
        <v>0</v>
      </c>
      <c r="N45" s="44">
        <v>0</v>
      </c>
      <c r="O45" s="44">
        <v>0</v>
      </c>
      <c r="P45" s="44">
        <v>0</v>
      </c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</row>
    <row r="46" spans="1:86" s="8" customFormat="1" ht="38.25" customHeight="1">
      <c r="A46" s="100"/>
      <c r="B46" s="109"/>
      <c r="C46" s="91"/>
      <c r="D46" s="91"/>
      <c r="E46" s="91"/>
      <c r="F46" s="91"/>
      <c r="G46" s="51" t="s">
        <v>140</v>
      </c>
      <c r="H46" s="44" t="s">
        <v>98</v>
      </c>
      <c r="I46" s="44">
        <v>0</v>
      </c>
      <c r="J46" s="44">
        <v>0</v>
      </c>
      <c r="K46" s="44">
        <v>0</v>
      </c>
      <c r="L46" s="44">
        <v>0</v>
      </c>
      <c r="M46" s="44">
        <f>255+1270+2016+100</f>
        <v>3641</v>
      </c>
      <c r="N46" s="44">
        <v>0</v>
      </c>
      <c r="O46" s="44">
        <v>0</v>
      </c>
      <c r="P46" s="44">
        <v>0</v>
      </c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</row>
    <row r="47" spans="1:86" s="8" customFormat="1" ht="45" customHeight="1">
      <c r="A47" s="99" t="s">
        <v>175</v>
      </c>
      <c r="B47" s="107" t="s">
        <v>106</v>
      </c>
      <c r="C47" s="90">
        <v>0</v>
      </c>
      <c r="D47" s="90">
        <v>0</v>
      </c>
      <c r="E47" s="90">
        <v>0</v>
      </c>
      <c r="F47" s="90">
        <v>2948.4</v>
      </c>
      <c r="G47" s="11" t="s">
        <v>127</v>
      </c>
      <c r="H47" s="15" t="s">
        <v>3</v>
      </c>
      <c r="I47" s="15">
        <v>0</v>
      </c>
      <c r="J47" s="44">
        <f>5+3</f>
        <v>8</v>
      </c>
      <c r="K47" s="44">
        <v>4</v>
      </c>
      <c r="L47" s="44">
        <v>5</v>
      </c>
      <c r="M47" s="44">
        <v>1</v>
      </c>
      <c r="N47" s="44">
        <v>0</v>
      </c>
      <c r="O47" s="47">
        <v>0</v>
      </c>
      <c r="P47" s="47">
        <v>0</v>
      </c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</row>
    <row r="48" spans="1:86" s="8" customFormat="1" ht="57" customHeight="1">
      <c r="A48" s="100"/>
      <c r="B48" s="109"/>
      <c r="C48" s="91"/>
      <c r="D48" s="91"/>
      <c r="E48" s="91"/>
      <c r="F48" s="91"/>
      <c r="G48" s="11" t="s">
        <v>128</v>
      </c>
      <c r="H48" s="15" t="s">
        <v>79</v>
      </c>
      <c r="I48" s="15">
        <v>0</v>
      </c>
      <c r="J48" s="15">
        <v>0</v>
      </c>
      <c r="K48" s="15">
        <v>7</v>
      </c>
      <c r="L48" s="15">
        <v>5</v>
      </c>
      <c r="M48" s="44">
        <v>1</v>
      </c>
      <c r="N48" s="44">
        <v>0</v>
      </c>
      <c r="O48" s="47">
        <v>0</v>
      </c>
      <c r="P48" s="47">
        <v>0</v>
      </c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</row>
    <row r="49" spans="1:86" s="8" customFormat="1" ht="72" customHeight="1">
      <c r="A49" s="69" t="s">
        <v>146</v>
      </c>
      <c r="B49" s="72" t="s">
        <v>171</v>
      </c>
      <c r="C49" s="73">
        <f>SUM(C50:C61)</f>
        <v>0</v>
      </c>
      <c r="D49" s="73">
        <f>SUM(D50:D61)</f>
        <v>48218.5</v>
      </c>
      <c r="E49" s="73">
        <f>SUM(E50:E61)</f>
        <v>47468.9</v>
      </c>
      <c r="F49" s="73">
        <f>SUM(F50:F61)</f>
        <v>183151</v>
      </c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</row>
    <row r="50" spans="1:86" s="8" customFormat="1" ht="72" customHeight="1">
      <c r="A50" s="66" t="s">
        <v>9</v>
      </c>
      <c r="B50" s="50" t="s">
        <v>44</v>
      </c>
      <c r="C50" s="46">
        <v>0</v>
      </c>
      <c r="D50" s="46">
        <v>0</v>
      </c>
      <c r="E50" s="46">
        <v>0</v>
      </c>
      <c r="F50" s="46">
        <f>1188.7-156</f>
        <v>1032.7</v>
      </c>
      <c r="G50" s="52" t="s">
        <v>39</v>
      </c>
      <c r="H50" s="44" t="s">
        <v>3</v>
      </c>
      <c r="I50" s="44">
        <v>1</v>
      </c>
      <c r="J50" s="44">
        <v>1</v>
      </c>
      <c r="K50" s="44">
        <v>1</v>
      </c>
      <c r="L50" s="44">
        <v>1</v>
      </c>
      <c r="M50" s="44">
        <v>0</v>
      </c>
      <c r="N50" s="44">
        <v>1</v>
      </c>
      <c r="O50" s="44">
        <v>1</v>
      </c>
      <c r="P50" s="44">
        <v>1</v>
      </c>
      <c r="Q50" s="6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</row>
    <row r="51" spans="1:86" s="8" customFormat="1" ht="72" customHeight="1">
      <c r="A51" s="66" t="s">
        <v>10</v>
      </c>
      <c r="B51" s="25" t="s">
        <v>78</v>
      </c>
      <c r="C51" s="16">
        <v>0</v>
      </c>
      <c r="D51" s="16">
        <v>0</v>
      </c>
      <c r="E51" s="16">
        <v>0</v>
      </c>
      <c r="F51" s="16">
        <f>795-67-33</f>
        <v>695</v>
      </c>
      <c r="G51" s="23" t="s">
        <v>80</v>
      </c>
      <c r="H51" s="13" t="s">
        <v>3</v>
      </c>
      <c r="I51" s="15">
        <v>0</v>
      </c>
      <c r="J51" s="15">
        <v>1</v>
      </c>
      <c r="K51" s="15">
        <v>1</v>
      </c>
      <c r="L51" s="15">
        <v>0</v>
      </c>
      <c r="M51" s="44">
        <v>0</v>
      </c>
      <c r="N51" s="44">
        <v>0</v>
      </c>
      <c r="O51" s="44">
        <v>0</v>
      </c>
      <c r="P51" s="44">
        <v>0</v>
      </c>
      <c r="Q51" s="6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</row>
    <row r="52" spans="1:86" s="8" customFormat="1" ht="72" customHeight="1">
      <c r="A52" s="66" t="s">
        <v>11</v>
      </c>
      <c r="B52" s="25" t="s">
        <v>136</v>
      </c>
      <c r="C52" s="16">
        <v>0</v>
      </c>
      <c r="D52" s="16">
        <v>0</v>
      </c>
      <c r="E52" s="16">
        <v>0</v>
      </c>
      <c r="F52" s="16">
        <v>300</v>
      </c>
      <c r="G52" s="23" t="s">
        <v>88</v>
      </c>
      <c r="H52" s="13" t="s">
        <v>3</v>
      </c>
      <c r="I52" s="15">
        <v>0</v>
      </c>
      <c r="J52" s="15">
        <v>0</v>
      </c>
      <c r="K52" s="44">
        <v>1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6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</row>
    <row r="53" spans="1:86" s="8" customFormat="1" ht="72" customHeight="1">
      <c r="A53" s="66" t="s">
        <v>93</v>
      </c>
      <c r="B53" s="25" t="s">
        <v>138</v>
      </c>
      <c r="C53" s="16">
        <v>0</v>
      </c>
      <c r="D53" s="16">
        <v>0</v>
      </c>
      <c r="E53" s="16">
        <v>0</v>
      </c>
      <c r="F53" s="16">
        <v>350</v>
      </c>
      <c r="G53" s="23" t="s">
        <v>139</v>
      </c>
      <c r="H53" s="13" t="s">
        <v>3</v>
      </c>
      <c r="I53" s="15">
        <v>0</v>
      </c>
      <c r="J53" s="15">
        <v>0</v>
      </c>
      <c r="K53" s="44">
        <v>0</v>
      </c>
      <c r="L53" s="44">
        <v>0</v>
      </c>
      <c r="M53" s="44">
        <v>1</v>
      </c>
      <c r="N53" s="44">
        <v>0</v>
      </c>
      <c r="O53" s="44">
        <v>0</v>
      </c>
      <c r="P53" s="44">
        <v>0</v>
      </c>
      <c r="Q53" s="6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</row>
    <row r="54" spans="1:18" ht="28.5" customHeight="1">
      <c r="A54" s="99" t="s">
        <v>176</v>
      </c>
      <c r="B54" s="107" t="s">
        <v>68</v>
      </c>
      <c r="C54" s="90">
        <v>0</v>
      </c>
      <c r="D54" s="90">
        <v>0</v>
      </c>
      <c r="E54" s="90">
        <v>0</v>
      </c>
      <c r="F54" s="90">
        <v>37443.6</v>
      </c>
      <c r="G54" s="52" t="s">
        <v>69</v>
      </c>
      <c r="H54" s="44" t="s">
        <v>98</v>
      </c>
      <c r="I54" s="44">
        <v>535.55</v>
      </c>
      <c r="J54" s="44">
        <f>535.55+42.3</f>
        <v>577.8499999999999</v>
      </c>
      <c r="K54" s="44">
        <v>644.45</v>
      </c>
      <c r="L54" s="44">
        <v>736.54</v>
      </c>
      <c r="M54" s="44">
        <v>1221.6</v>
      </c>
      <c r="N54" s="44">
        <v>1100</v>
      </c>
      <c r="O54" s="44">
        <f>N54</f>
        <v>1100</v>
      </c>
      <c r="P54" s="44">
        <f>O54</f>
        <v>1100</v>
      </c>
      <c r="R54" s="9"/>
    </row>
    <row r="55" spans="1:18" ht="56.25" customHeight="1">
      <c r="A55" s="125"/>
      <c r="B55" s="108"/>
      <c r="C55" s="96"/>
      <c r="D55" s="96"/>
      <c r="E55" s="96"/>
      <c r="F55" s="96"/>
      <c r="G55" s="52" t="s">
        <v>92</v>
      </c>
      <c r="H55" s="44" t="s">
        <v>98</v>
      </c>
      <c r="I55" s="44">
        <v>0</v>
      </c>
      <c r="J55" s="44">
        <v>32.3</v>
      </c>
      <c r="K55" s="44">
        <v>68.9</v>
      </c>
      <c r="L55" s="44">
        <v>29.25</v>
      </c>
      <c r="M55" s="44">
        <v>92.7</v>
      </c>
      <c r="N55" s="44">
        <v>60</v>
      </c>
      <c r="O55" s="44">
        <v>0</v>
      </c>
      <c r="P55" s="44">
        <v>0</v>
      </c>
      <c r="R55" s="9"/>
    </row>
    <row r="56" spans="1:18" ht="67.5" customHeight="1">
      <c r="A56" s="125"/>
      <c r="B56" s="108"/>
      <c r="C56" s="96"/>
      <c r="D56" s="96"/>
      <c r="E56" s="96"/>
      <c r="F56" s="96"/>
      <c r="G56" s="52" t="s">
        <v>101</v>
      </c>
      <c r="H56" s="44" t="s">
        <v>3</v>
      </c>
      <c r="I56" s="44">
        <v>0</v>
      </c>
      <c r="J56" s="44">
        <v>315</v>
      </c>
      <c r="K56" s="44">
        <v>333</v>
      </c>
      <c r="L56" s="44">
        <v>673</v>
      </c>
      <c r="M56" s="44">
        <v>673</v>
      </c>
      <c r="N56" s="44">
        <v>673</v>
      </c>
      <c r="O56" s="44">
        <v>673</v>
      </c>
      <c r="P56" s="44">
        <v>673</v>
      </c>
      <c r="R56" s="9"/>
    </row>
    <row r="57" spans="1:16" ht="56.25" customHeight="1">
      <c r="A57" s="125"/>
      <c r="B57" s="108"/>
      <c r="C57" s="96"/>
      <c r="D57" s="96"/>
      <c r="E57" s="96"/>
      <c r="F57" s="96"/>
      <c r="G57" s="52" t="s">
        <v>70</v>
      </c>
      <c r="H57" s="44" t="s">
        <v>72</v>
      </c>
      <c r="I57" s="44">
        <v>0</v>
      </c>
      <c r="J57" s="44">
        <v>10</v>
      </c>
      <c r="K57" s="44">
        <v>6</v>
      </c>
      <c r="L57" s="44">
        <v>20</v>
      </c>
      <c r="M57" s="44">
        <v>54</v>
      </c>
      <c r="N57" s="44">
        <v>20</v>
      </c>
      <c r="O57" s="44">
        <v>14</v>
      </c>
      <c r="P57" s="44">
        <v>14</v>
      </c>
    </row>
    <row r="58" spans="1:16" ht="44.25" customHeight="1">
      <c r="A58" s="100"/>
      <c r="B58" s="109"/>
      <c r="C58" s="91"/>
      <c r="D58" s="91"/>
      <c r="E58" s="91"/>
      <c r="F58" s="91"/>
      <c r="G58" s="52" t="s">
        <v>116</v>
      </c>
      <c r="H58" s="44" t="s">
        <v>3</v>
      </c>
      <c r="I58" s="44">
        <v>0</v>
      </c>
      <c r="J58" s="44">
        <f>11+2</f>
        <v>13</v>
      </c>
      <c r="K58" s="44">
        <v>340</v>
      </c>
      <c r="L58" s="44">
        <v>0</v>
      </c>
      <c r="M58" s="44">
        <v>0</v>
      </c>
      <c r="N58" s="44">
        <v>0</v>
      </c>
      <c r="O58" s="44">
        <v>0</v>
      </c>
      <c r="P58" s="44">
        <v>0</v>
      </c>
    </row>
    <row r="59" spans="1:16" ht="68.25" customHeight="1">
      <c r="A59" s="44" t="s">
        <v>177</v>
      </c>
      <c r="B59" s="51" t="s">
        <v>55</v>
      </c>
      <c r="C59" s="43">
        <v>0</v>
      </c>
      <c r="D59" s="43">
        <f>12263.4+15000-44.9+21000</f>
        <v>48218.5</v>
      </c>
      <c r="E59" s="43">
        <v>47468.9</v>
      </c>
      <c r="F59" s="43">
        <f>74084.5-42.3-100</f>
        <v>73942.2</v>
      </c>
      <c r="G59" s="52" t="s">
        <v>21</v>
      </c>
      <c r="H59" s="44" t="s">
        <v>98</v>
      </c>
      <c r="I59" s="49">
        <v>10439.4</v>
      </c>
      <c r="J59" s="49">
        <f>3099+50+30+37.5+1309.4+1994+13838.1</f>
        <v>20358</v>
      </c>
      <c r="K59" s="49">
        <f>13070+2857.3-99-182.9-133.5+15702+775.4+960-801.9+2109+49.25</f>
        <v>34305.65</v>
      </c>
      <c r="L59" s="49">
        <f>7515+14779.6+1544.6+333-25</f>
        <v>24147.199999999997</v>
      </c>
      <c r="M59" s="49">
        <f>1370.8+185.2+9890.4</f>
        <v>11446.4</v>
      </c>
      <c r="N59" s="49">
        <v>15429.6</v>
      </c>
      <c r="O59" s="49">
        <v>6759.6</v>
      </c>
      <c r="P59" s="49">
        <f>O59</f>
        <v>6759.6</v>
      </c>
    </row>
    <row r="60" spans="1:16" ht="88.5" customHeight="1">
      <c r="A60" s="44" t="s">
        <v>178</v>
      </c>
      <c r="B60" s="52" t="s">
        <v>56</v>
      </c>
      <c r="C60" s="46">
        <v>0</v>
      </c>
      <c r="D60" s="46">
        <v>0</v>
      </c>
      <c r="E60" s="46">
        <v>0</v>
      </c>
      <c r="F60" s="46">
        <v>27821.6</v>
      </c>
      <c r="G60" s="52" t="s">
        <v>41</v>
      </c>
      <c r="H60" s="44" t="s">
        <v>98</v>
      </c>
      <c r="I60" s="44">
        <v>1439</v>
      </c>
      <c r="J60" s="44">
        <v>1498</v>
      </c>
      <c r="K60" s="44">
        <v>1498</v>
      </c>
      <c r="L60" s="44">
        <v>1447.3</v>
      </c>
      <c r="M60" s="46">
        <v>1381</v>
      </c>
      <c r="N60" s="44">
        <v>1381</v>
      </c>
      <c r="O60" s="44">
        <v>1381</v>
      </c>
      <c r="P60" s="44">
        <f>O60</f>
        <v>1381</v>
      </c>
    </row>
    <row r="61" spans="1:16" ht="41.25" customHeight="1">
      <c r="A61" s="84" t="s">
        <v>179</v>
      </c>
      <c r="B61" s="53" t="s">
        <v>86</v>
      </c>
      <c r="C61" s="46">
        <v>0</v>
      </c>
      <c r="D61" s="46">
        <v>0</v>
      </c>
      <c r="E61" s="46">
        <v>0</v>
      </c>
      <c r="F61" s="46">
        <v>41565.9</v>
      </c>
      <c r="G61" s="52" t="s">
        <v>97</v>
      </c>
      <c r="H61" s="44" t="s">
        <v>98</v>
      </c>
      <c r="I61" s="44">
        <v>1528.9</v>
      </c>
      <c r="J61" s="44">
        <v>3341.3</v>
      </c>
      <c r="K61" s="44">
        <v>948.3</v>
      </c>
      <c r="L61" s="44">
        <v>2722</v>
      </c>
      <c r="M61" s="44">
        <v>0</v>
      </c>
      <c r="N61" s="44">
        <v>0</v>
      </c>
      <c r="O61" s="44">
        <v>1954</v>
      </c>
      <c r="P61" s="44">
        <v>0</v>
      </c>
    </row>
    <row r="62" spans="1:16" ht="41.25" customHeight="1">
      <c r="A62" s="77" t="s">
        <v>150</v>
      </c>
      <c r="B62" s="74" t="s">
        <v>164</v>
      </c>
      <c r="C62" s="73">
        <f>SUM(C63:C65)</f>
        <v>0</v>
      </c>
      <c r="D62" s="73">
        <f>SUM(D63:D65)</f>
        <v>0</v>
      </c>
      <c r="E62" s="73">
        <f>SUM(E63:E65)</f>
        <v>0</v>
      </c>
      <c r="F62" s="73">
        <f>SUM(F63:F65)</f>
        <v>347007.8</v>
      </c>
      <c r="G62" s="75"/>
      <c r="H62" s="69"/>
      <c r="I62" s="69"/>
      <c r="J62" s="69"/>
      <c r="K62" s="69"/>
      <c r="L62" s="69"/>
      <c r="M62" s="69"/>
      <c r="N62" s="69"/>
      <c r="O62" s="69"/>
      <c r="P62" s="69"/>
    </row>
    <row r="63" spans="1:16" ht="80.25" customHeight="1">
      <c r="A63" s="13" t="s">
        <v>12</v>
      </c>
      <c r="B63" s="11" t="s">
        <v>71</v>
      </c>
      <c r="C63" s="27">
        <v>0</v>
      </c>
      <c r="D63" s="27">
        <v>0</v>
      </c>
      <c r="E63" s="27">
        <v>0</v>
      </c>
      <c r="F63" s="24">
        <v>338378.2</v>
      </c>
      <c r="G63" s="23" t="s">
        <v>89</v>
      </c>
      <c r="H63" s="13" t="s">
        <v>98</v>
      </c>
      <c r="I63" s="28">
        <v>288383</v>
      </c>
      <c r="J63" s="28">
        <v>315215.8</v>
      </c>
      <c r="K63" s="28">
        <v>375772</v>
      </c>
      <c r="L63" s="28">
        <v>396916</v>
      </c>
      <c r="M63" s="59">
        <v>402136</v>
      </c>
      <c r="N63" s="59">
        <v>441891</v>
      </c>
      <c r="O63" s="59">
        <f>N63</f>
        <v>441891</v>
      </c>
      <c r="P63" s="59">
        <f>O63</f>
        <v>441891</v>
      </c>
    </row>
    <row r="64" spans="1:16" ht="24" customHeight="1">
      <c r="A64" s="13" t="s">
        <v>82</v>
      </c>
      <c r="B64" s="14" t="s">
        <v>38</v>
      </c>
      <c r="C64" s="17">
        <v>0</v>
      </c>
      <c r="D64" s="17">
        <v>0</v>
      </c>
      <c r="E64" s="17">
        <v>0</v>
      </c>
      <c r="F64" s="16">
        <v>8576.6</v>
      </c>
      <c r="G64" s="23" t="s">
        <v>7</v>
      </c>
      <c r="H64" s="13" t="s">
        <v>72</v>
      </c>
      <c r="I64" s="15">
        <v>892.6</v>
      </c>
      <c r="J64" s="15">
        <v>892.6</v>
      </c>
      <c r="K64" s="15">
        <v>892.6</v>
      </c>
      <c r="L64" s="15">
        <v>892.6</v>
      </c>
      <c r="M64" s="44">
        <v>892.6</v>
      </c>
      <c r="N64" s="44">
        <v>892.6</v>
      </c>
      <c r="O64" s="44">
        <v>892.6</v>
      </c>
      <c r="P64" s="44">
        <v>892.6</v>
      </c>
    </row>
    <row r="65" spans="1:16" ht="15.75" customHeight="1">
      <c r="A65" s="13" t="s">
        <v>13</v>
      </c>
      <c r="B65" s="14" t="s">
        <v>81</v>
      </c>
      <c r="C65" s="17">
        <v>0</v>
      </c>
      <c r="D65" s="17">
        <v>0</v>
      </c>
      <c r="E65" s="17">
        <v>0</v>
      </c>
      <c r="F65" s="16">
        <v>53</v>
      </c>
      <c r="G65" s="23" t="s">
        <v>40</v>
      </c>
      <c r="H65" s="13" t="s">
        <v>3</v>
      </c>
      <c r="I65" s="29">
        <v>315</v>
      </c>
      <c r="J65" s="29">
        <v>0</v>
      </c>
      <c r="K65" s="29">
        <v>0</v>
      </c>
      <c r="L65" s="29">
        <v>0</v>
      </c>
      <c r="M65" s="60">
        <v>0</v>
      </c>
      <c r="N65" s="60">
        <v>0</v>
      </c>
      <c r="O65" s="60">
        <v>0</v>
      </c>
      <c r="P65" s="60">
        <v>0</v>
      </c>
    </row>
    <row r="66" spans="1:16" ht="60.75" customHeight="1">
      <c r="A66" s="69" t="s">
        <v>149</v>
      </c>
      <c r="B66" s="72" t="s">
        <v>147</v>
      </c>
      <c r="C66" s="73">
        <f>SUM(C67:C72)</f>
        <v>0</v>
      </c>
      <c r="D66" s="73">
        <f>SUM(D67:D72)</f>
        <v>0</v>
      </c>
      <c r="E66" s="73">
        <f>SUM(E67:E72)</f>
        <v>0</v>
      </c>
      <c r="F66" s="73">
        <f>SUM(F67:F72)</f>
        <v>101297.70000000001</v>
      </c>
      <c r="G66" s="69"/>
      <c r="H66" s="69"/>
      <c r="I66" s="69"/>
      <c r="J66" s="69"/>
      <c r="K66" s="69"/>
      <c r="L66" s="69"/>
      <c r="M66" s="69"/>
      <c r="N66" s="69"/>
      <c r="O66" s="69"/>
      <c r="P66" s="69"/>
    </row>
    <row r="67" spans="1:16" ht="36" customHeight="1">
      <c r="A67" s="18" t="s">
        <v>16</v>
      </c>
      <c r="B67" s="25" t="s">
        <v>32</v>
      </c>
      <c r="C67" s="30">
        <v>0</v>
      </c>
      <c r="D67" s="30">
        <v>0</v>
      </c>
      <c r="E67" s="30">
        <v>0</v>
      </c>
      <c r="F67" s="30">
        <v>84215.6</v>
      </c>
      <c r="G67" s="11" t="s">
        <v>91</v>
      </c>
      <c r="H67" s="13" t="s">
        <v>98</v>
      </c>
      <c r="I67" s="24">
        <v>286513</v>
      </c>
      <c r="J67" s="24">
        <v>281027</v>
      </c>
      <c r="K67" s="24">
        <v>288349</v>
      </c>
      <c r="L67" s="43">
        <v>288244.3</v>
      </c>
      <c r="M67" s="43">
        <v>289955</v>
      </c>
      <c r="N67" s="43">
        <v>279755</v>
      </c>
      <c r="O67" s="43">
        <f>N67</f>
        <v>279755</v>
      </c>
      <c r="P67" s="43">
        <f>O67</f>
        <v>279755</v>
      </c>
    </row>
    <row r="68" spans="1:16" ht="39" customHeight="1">
      <c r="A68" s="13" t="s">
        <v>17</v>
      </c>
      <c r="B68" s="14" t="s">
        <v>33</v>
      </c>
      <c r="C68" s="27">
        <v>0</v>
      </c>
      <c r="D68" s="27">
        <v>0</v>
      </c>
      <c r="E68" s="27">
        <v>0</v>
      </c>
      <c r="F68" s="24">
        <v>315</v>
      </c>
      <c r="G68" s="23" t="s">
        <v>20</v>
      </c>
      <c r="H68" s="13" t="s">
        <v>99</v>
      </c>
      <c r="I68" s="24">
        <v>320</v>
      </c>
      <c r="J68" s="24">
        <v>0</v>
      </c>
      <c r="K68" s="24">
        <v>0</v>
      </c>
      <c r="L68" s="24">
        <v>0</v>
      </c>
      <c r="M68" s="43">
        <v>0</v>
      </c>
      <c r="N68" s="43">
        <v>0</v>
      </c>
      <c r="O68" s="43">
        <v>0</v>
      </c>
      <c r="P68" s="43">
        <v>0</v>
      </c>
    </row>
    <row r="69" spans="1:16" ht="42.75" customHeight="1">
      <c r="A69" s="110" t="s">
        <v>18</v>
      </c>
      <c r="B69" s="114" t="s">
        <v>42</v>
      </c>
      <c r="C69" s="94">
        <v>0</v>
      </c>
      <c r="D69" s="94">
        <v>0</v>
      </c>
      <c r="E69" s="94">
        <v>0</v>
      </c>
      <c r="F69" s="94">
        <v>10195.5</v>
      </c>
      <c r="G69" s="11" t="s">
        <v>28</v>
      </c>
      <c r="H69" s="13" t="s">
        <v>99</v>
      </c>
      <c r="I69" s="24">
        <v>330</v>
      </c>
      <c r="J69" s="24">
        <v>350</v>
      </c>
      <c r="K69" s="24">
        <v>330</v>
      </c>
      <c r="L69" s="24">
        <v>330</v>
      </c>
      <c r="M69" s="43">
        <v>330</v>
      </c>
      <c r="N69" s="43">
        <v>330</v>
      </c>
      <c r="O69" s="43">
        <v>330</v>
      </c>
      <c r="P69" s="43">
        <v>330</v>
      </c>
    </row>
    <row r="70" spans="1:28" s="8" customFormat="1" ht="42" customHeight="1">
      <c r="A70" s="111"/>
      <c r="B70" s="115"/>
      <c r="C70" s="95"/>
      <c r="D70" s="95"/>
      <c r="E70" s="95"/>
      <c r="F70" s="95"/>
      <c r="G70" s="11" t="s">
        <v>57</v>
      </c>
      <c r="H70" s="15" t="s">
        <v>3</v>
      </c>
      <c r="I70" s="33">
        <v>55</v>
      </c>
      <c r="J70" s="33">
        <v>54</v>
      </c>
      <c r="K70" s="33">
        <v>0</v>
      </c>
      <c r="L70" s="33">
        <v>59</v>
      </c>
      <c r="M70" s="61">
        <v>59</v>
      </c>
      <c r="N70" s="61">
        <v>59</v>
      </c>
      <c r="O70" s="61">
        <v>59</v>
      </c>
      <c r="P70" s="61">
        <v>59</v>
      </c>
      <c r="Q70" s="10"/>
      <c r="R70" s="5" t="s">
        <v>37</v>
      </c>
      <c r="S70" s="5"/>
      <c r="T70" s="5"/>
      <c r="U70" s="5"/>
      <c r="V70" s="5"/>
      <c r="W70" s="5"/>
      <c r="X70" s="5"/>
      <c r="Y70" s="5"/>
      <c r="Z70" s="5"/>
      <c r="AA70" s="5"/>
      <c r="AB70" s="5"/>
    </row>
    <row r="71" spans="1:28" s="8" customFormat="1" ht="46.5" customHeight="1">
      <c r="A71" s="19" t="s">
        <v>123</v>
      </c>
      <c r="B71" s="31" t="s">
        <v>94</v>
      </c>
      <c r="C71" s="32">
        <v>0</v>
      </c>
      <c r="D71" s="32">
        <v>0</v>
      </c>
      <c r="E71" s="32">
        <v>0</v>
      </c>
      <c r="F71" s="32">
        <v>629</v>
      </c>
      <c r="G71" s="11" t="s">
        <v>85</v>
      </c>
      <c r="H71" s="13" t="s">
        <v>95</v>
      </c>
      <c r="I71" s="33">
        <v>0</v>
      </c>
      <c r="J71" s="33">
        <v>2</v>
      </c>
      <c r="K71" s="33">
        <v>2</v>
      </c>
      <c r="L71" s="33">
        <v>3</v>
      </c>
      <c r="M71" s="61">
        <v>3</v>
      </c>
      <c r="N71" s="61">
        <v>3</v>
      </c>
      <c r="O71" s="61">
        <v>3</v>
      </c>
      <c r="P71" s="61">
        <v>3</v>
      </c>
      <c r="Q71" s="10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</row>
    <row r="72" spans="1:28" s="8" customFormat="1" ht="45" customHeight="1">
      <c r="A72" s="19" t="s">
        <v>165</v>
      </c>
      <c r="B72" s="31" t="s">
        <v>129</v>
      </c>
      <c r="C72" s="32">
        <v>0</v>
      </c>
      <c r="D72" s="32">
        <v>0</v>
      </c>
      <c r="E72" s="32">
        <v>0</v>
      </c>
      <c r="F72" s="32">
        <v>5942.6</v>
      </c>
      <c r="G72" s="11" t="s">
        <v>130</v>
      </c>
      <c r="H72" s="13" t="s">
        <v>3</v>
      </c>
      <c r="I72" s="33">
        <v>0</v>
      </c>
      <c r="J72" s="33">
        <v>0</v>
      </c>
      <c r="K72" s="33">
        <v>386</v>
      </c>
      <c r="L72" s="33">
        <v>0</v>
      </c>
      <c r="M72" s="61">
        <v>74</v>
      </c>
      <c r="N72" s="61">
        <v>0</v>
      </c>
      <c r="O72" s="61">
        <v>0</v>
      </c>
      <c r="P72" s="61">
        <v>0</v>
      </c>
      <c r="Q72" s="10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</row>
    <row r="73" spans="1:16" ht="57.75" customHeight="1">
      <c r="A73" s="69" t="s">
        <v>155</v>
      </c>
      <c r="B73" s="76" t="s">
        <v>148</v>
      </c>
      <c r="C73" s="73">
        <f>SUM(C74:C78)</f>
        <v>0</v>
      </c>
      <c r="D73" s="73">
        <f>SUM(D74:D78)</f>
        <v>0</v>
      </c>
      <c r="E73" s="73">
        <f>SUM(E74:E78)</f>
        <v>0</v>
      </c>
      <c r="F73" s="73">
        <f>SUM(F74:F78)</f>
        <v>130245.5</v>
      </c>
      <c r="G73" s="69"/>
      <c r="H73" s="69"/>
      <c r="I73" s="69"/>
      <c r="J73" s="69"/>
      <c r="K73" s="69"/>
      <c r="L73" s="69"/>
      <c r="M73" s="69"/>
      <c r="N73" s="69"/>
      <c r="O73" s="69"/>
      <c r="P73" s="69"/>
    </row>
    <row r="74" spans="1:16" ht="39" customHeight="1">
      <c r="A74" s="99" t="s">
        <v>19</v>
      </c>
      <c r="B74" s="107" t="s">
        <v>60</v>
      </c>
      <c r="C74" s="90">
        <v>0</v>
      </c>
      <c r="D74" s="90">
        <v>0</v>
      </c>
      <c r="E74" s="90">
        <v>0</v>
      </c>
      <c r="F74" s="90">
        <v>129407.3</v>
      </c>
      <c r="G74" s="14" t="s">
        <v>102</v>
      </c>
      <c r="H74" s="13" t="s">
        <v>98</v>
      </c>
      <c r="I74" s="17">
        <v>114613</v>
      </c>
      <c r="J74" s="17">
        <f>129462+1609.68</f>
        <v>131071.68</v>
      </c>
      <c r="K74" s="17">
        <f>129462+8045</f>
        <v>137507</v>
      </c>
      <c r="L74" s="17">
        <v>137927</v>
      </c>
      <c r="M74" s="46">
        <v>149712</v>
      </c>
      <c r="N74" s="46">
        <v>142037.4</v>
      </c>
      <c r="O74" s="46">
        <f>N74</f>
        <v>142037.4</v>
      </c>
      <c r="P74" s="46">
        <f>O74</f>
        <v>142037.4</v>
      </c>
    </row>
    <row r="75" spans="1:28" s="8" customFormat="1" ht="38.25" customHeight="1">
      <c r="A75" s="100"/>
      <c r="B75" s="109"/>
      <c r="C75" s="91"/>
      <c r="D75" s="91"/>
      <c r="E75" s="91"/>
      <c r="F75" s="91"/>
      <c r="G75" s="14" t="s">
        <v>117</v>
      </c>
      <c r="H75" s="13" t="s">
        <v>98</v>
      </c>
      <c r="I75" s="17">
        <v>552561</v>
      </c>
      <c r="J75" s="17">
        <f>567410+8045+5398.1</f>
        <v>580853.1</v>
      </c>
      <c r="K75" s="17">
        <v>567410</v>
      </c>
      <c r="L75" s="17">
        <v>587920</v>
      </c>
      <c r="M75" s="46">
        <v>604225</v>
      </c>
      <c r="N75" s="46">
        <v>617150.44</v>
      </c>
      <c r="O75" s="46">
        <f>N75</f>
        <v>617150.44</v>
      </c>
      <c r="P75" s="46">
        <f>O75</f>
        <v>617150.44</v>
      </c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</row>
    <row r="76" spans="1:16" ht="99" customHeight="1">
      <c r="A76" s="34" t="s">
        <v>46</v>
      </c>
      <c r="B76" s="14" t="s">
        <v>58</v>
      </c>
      <c r="C76" s="17">
        <v>0</v>
      </c>
      <c r="D76" s="17">
        <v>0</v>
      </c>
      <c r="E76" s="17">
        <v>0</v>
      </c>
      <c r="F76" s="17">
        <v>500</v>
      </c>
      <c r="G76" s="11" t="s">
        <v>43</v>
      </c>
      <c r="H76" s="13" t="s">
        <v>98</v>
      </c>
      <c r="I76" s="13">
        <v>6873</v>
      </c>
      <c r="J76" s="13">
        <v>0</v>
      </c>
      <c r="K76" s="13">
        <v>0</v>
      </c>
      <c r="L76" s="13">
        <v>0</v>
      </c>
      <c r="M76" s="44">
        <v>0</v>
      </c>
      <c r="N76" s="44">
        <v>0</v>
      </c>
      <c r="O76" s="44">
        <v>0</v>
      </c>
      <c r="P76" s="44">
        <v>0</v>
      </c>
    </row>
    <row r="77" spans="1:16" ht="41.25" customHeight="1">
      <c r="A77" s="13" t="s">
        <v>156</v>
      </c>
      <c r="B77" s="14" t="s">
        <v>35</v>
      </c>
      <c r="C77" s="17">
        <v>0</v>
      </c>
      <c r="D77" s="17">
        <v>0</v>
      </c>
      <c r="E77" s="17">
        <v>0</v>
      </c>
      <c r="F77" s="17">
        <v>41.5</v>
      </c>
      <c r="G77" s="14" t="s">
        <v>36</v>
      </c>
      <c r="H77" s="13" t="s">
        <v>14</v>
      </c>
      <c r="I77" s="34">
        <v>1.8</v>
      </c>
      <c r="J77" s="34">
        <v>4.5</v>
      </c>
      <c r="K77" s="34">
        <v>6.3</v>
      </c>
      <c r="L77" s="34">
        <v>6.3</v>
      </c>
      <c r="M77" s="44">
        <v>0</v>
      </c>
      <c r="N77" s="44">
        <v>0</v>
      </c>
      <c r="O77" s="44">
        <v>0</v>
      </c>
      <c r="P77" s="44">
        <v>0</v>
      </c>
    </row>
    <row r="78" spans="1:16" ht="70.5" customHeight="1">
      <c r="A78" s="13" t="s">
        <v>157</v>
      </c>
      <c r="B78" s="14" t="s">
        <v>84</v>
      </c>
      <c r="C78" s="17">
        <v>0</v>
      </c>
      <c r="D78" s="17">
        <v>0</v>
      </c>
      <c r="E78" s="17">
        <v>0</v>
      </c>
      <c r="F78" s="16">
        <v>296.7</v>
      </c>
      <c r="G78" s="14" t="s">
        <v>85</v>
      </c>
      <c r="H78" s="13" t="s">
        <v>98</v>
      </c>
      <c r="I78" s="15">
        <v>500</v>
      </c>
      <c r="J78" s="15">
        <v>20000</v>
      </c>
      <c r="K78" s="34">
        <v>50000</v>
      </c>
      <c r="L78" s="45">
        <v>70000</v>
      </c>
      <c r="M78" s="44">
        <v>70000</v>
      </c>
      <c r="N78" s="44">
        <v>70000</v>
      </c>
      <c r="O78" s="44">
        <v>70000</v>
      </c>
      <c r="P78" s="44">
        <f>O78</f>
        <v>70000</v>
      </c>
    </row>
    <row r="79" spans="1:16" ht="83.25" customHeight="1">
      <c r="A79" s="69" t="s">
        <v>159</v>
      </c>
      <c r="B79" s="72" t="s">
        <v>154</v>
      </c>
      <c r="C79" s="73">
        <f>SUM(C80:C86)</f>
        <v>0</v>
      </c>
      <c r="D79" s="73">
        <f>SUM(D80:D86)</f>
        <v>0</v>
      </c>
      <c r="E79" s="73">
        <f>SUM(E80:E86)</f>
        <v>0</v>
      </c>
      <c r="F79" s="73">
        <f>SUM(F80:F86)</f>
        <v>22448.440000000002</v>
      </c>
      <c r="G79" s="69"/>
      <c r="H79" s="69"/>
      <c r="I79" s="69"/>
      <c r="J79" s="69"/>
      <c r="K79" s="69"/>
      <c r="L79" s="69"/>
      <c r="M79" s="69"/>
      <c r="N79" s="69"/>
      <c r="O79" s="69"/>
      <c r="P79" s="69"/>
    </row>
    <row r="80" spans="1:16" ht="55.5" customHeight="1">
      <c r="A80" s="87" t="s">
        <v>103</v>
      </c>
      <c r="B80" s="85" t="s">
        <v>29</v>
      </c>
      <c r="C80" s="102">
        <v>0</v>
      </c>
      <c r="D80" s="102">
        <v>0</v>
      </c>
      <c r="E80" s="102">
        <v>0</v>
      </c>
      <c r="F80" s="102">
        <v>615.14</v>
      </c>
      <c r="G80" s="14" t="s">
        <v>73</v>
      </c>
      <c r="H80" s="13" t="s">
        <v>98</v>
      </c>
      <c r="I80" s="13">
        <v>7473</v>
      </c>
      <c r="J80" s="13">
        <v>7473</v>
      </c>
      <c r="K80" s="13">
        <v>0</v>
      </c>
      <c r="L80" s="13">
        <v>0</v>
      </c>
      <c r="M80" s="44">
        <v>0</v>
      </c>
      <c r="N80" s="44">
        <v>0</v>
      </c>
      <c r="O80" s="44">
        <v>0</v>
      </c>
      <c r="P80" s="44">
        <v>0</v>
      </c>
    </row>
    <row r="81" spans="1:16" ht="50.25" customHeight="1">
      <c r="A81" s="88"/>
      <c r="B81" s="86"/>
      <c r="C81" s="103"/>
      <c r="D81" s="103"/>
      <c r="E81" s="103"/>
      <c r="F81" s="103"/>
      <c r="G81" s="14" t="s">
        <v>76</v>
      </c>
      <c r="H81" s="13" t="s">
        <v>77</v>
      </c>
      <c r="I81" s="13">
        <v>43</v>
      </c>
      <c r="J81" s="13">
        <v>0</v>
      </c>
      <c r="K81" s="13">
        <v>0</v>
      </c>
      <c r="L81" s="13">
        <v>0</v>
      </c>
      <c r="M81" s="44">
        <v>0</v>
      </c>
      <c r="N81" s="44">
        <v>0</v>
      </c>
      <c r="O81" s="44">
        <v>0</v>
      </c>
      <c r="P81" s="44">
        <v>0</v>
      </c>
    </row>
    <row r="82" spans="1:16" ht="60" customHeight="1">
      <c r="A82" s="34" t="s">
        <v>105</v>
      </c>
      <c r="B82" s="14" t="s">
        <v>30</v>
      </c>
      <c r="C82" s="27">
        <v>0</v>
      </c>
      <c r="D82" s="27">
        <v>0</v>
      </c>
      <c r="E82" s="27">
        <v>0</v>
      </c>
      <c r="F82" s="27">
        <v>2495.5</v>
      </c>
      <c r="G82" s="23" t="s">
        <v>74</v>
      </c>
      <c r="H82" s="13" t="s">
        <v>98</v>
      </c>
      <c r="I82" s="13">
        <v>2150</v>
      </c>
      <c r="J82" s="13">
        <v>2150</v>
      </c>
      <c r="K82" s="13">
        <v>0</v>
      </c>
      <c r="L82" s="13">
        <v>0</v>
      </c>
      <c r="M82" s="44">
        <v>0</v>
      </c>
      <c r="N82" s="44">
        <v>0</v>
      </c>
      <c r="O82" s="44">
        <v>0</v>
      </c>
      <c r="P82" s="44">
        <v>0</v>
      </c>
    </row>
    <row r="83" spans="1:16" ht="56.25" customHeight="1">
      <c r="A83" s="34" t="s">
        <v>166</v>
      </c>
      <c r="B83" s="14" t="s">
        <v>31</v>
      </c>
      <c r="C83" s="27">
        <v>0</v>
      </c>
      <c r="D83" s="27">
        <v>0</v>
      </c>
      <c r="E83" s="27">
        <v>0</v>
      </c>
      <c r="F83" s="24">
        <v>2828.4</v>
      </c>
      <c r="G83" s="23" t="s">
        <v>15</v>
      </c>
      <c r="H83" s="13" t="s">
        <v>3</v>
      </c>
      <c r="I83" s="13">
        <v>1</v>
      </c>
      <c r="J83" s="13">
        <v>1</v>
      </c>
      <c r="K83" s="13">
        <v>0</v>
      </c>
      <c r="L83" s="13">
        <v>0</v>
      </c>
      <c r="M83" s="44">
        <v>0</v>
      </c>
      <c r="N83" s="44">
        <v>0</v>
      </c>
      <c r="O83" s="44">
        <v>0</v>
      </c>
      <c r="P83" s="44">
        <v>0</v>
      </c>
    </row>
    <row r="84" spans="1:16" ht="31.5" customHeight="1">
      <c r="A84" s="135" t="s">
        <v>167</v>
      </c>
      <c r="B84" s="107" t="s">
        <v>124</v>
      </c>
      <c r="C84" s="104">
        <v>0</v>
      </c>
      <c r="D84" s="104">
        <v>0</v>
      </c>
      <c r="E84" s="104">
        <v>0</v>
      </c>
      <c r="F84" s="104">
        <f>16409.4+100</f>
        <v>16509.4</v>
      </c>
      <c r="G84" s="23" t="s">
        <v>15</v>
      </c>
      <c r="H84" s="13" t="s">
        <v>3</v>
      </c>
      <c r="I84" s="13">
        <v>0</v>
      </c>
      <c r="J84" s="13">
        <v>0</v>
      </c>
      <c r="K84" s="13">
        <v>2</v>
      </c>
      <c r="L84" s="13">
        <v>2</v>
      </c>
      <c r="M84" s="44">
        <v>2</v>
      </c>
      <c r="N84" s="44">
        <v>2</v>
      </c>
      <c r="O84" s="44">
        <v>2</v>
      </c>
      <c r="P84" s="44">
        <v>2</v>
      </c>
    </row>
    <row r="85" spans="1:16" ht="33" customHeight="1">
      <c r="A85" s="113"/>
      <c r="B85" s="108"/>
      <c r="C85" s="105"/>
      <c r="D85" s="105"/>
      <c r="E85" s="105"/>
      <c r="F85" s="105"/>
      <c r="G85" s="23" t="s">
        <v>125</v>
      </c>
      <c r="H85" s="13" t="s">
        <v>3</v>
      </c>
      <c r="I85" s="13">
        <v>0</v>
      </c>
      <c r="J85" s="13">
        <v>0</v>
      </c>
      <c r="K85" s="13">
        <v>1092</v>
      </c>
      <c r="L85" s="44">
        <v>1358</v>
      </c>
      <c r="M85" s="44">
        <v>1358</v>
      </c>
      <c r="N85" s="44">
        <v>1358</v>
      </c>
      <c r="O85" s="44">
        <v>1358</v>
      </c>
      <c r="P85" s="44">
        <v>1358</v>
      </c>
    </row>
    <row r="86" spans="1:16" ht="43.5" customHeight="1">
      <c r="A86" s="88"/>
      <c r="B86" s="109"/>
      <c r="C86" s="106"/>
      <c r="D86" s="106"/>
      <c r="E86" s="106"/>
      <c r="F86" s="106"/>
      <c r="G86" s="23" t="s">
        <v>126</v>
      </c>
      <c r="H86" s="13" t="s">
        <v>3</v>
      </c>
      <c r="I86" s="13">
        <v>0</v>
      </c>
      <c r="J86" s="13">
        <v>0</v>
      </c>
      <c r="K86" s="13">
        <v>59</v>
      </c>
      <c r="L86" s="13">
        <v>53</v>
      </c>
      <c r="M86" s="44">
        <v>53</v>
      </c>
      <c r="N86" s="44">
        <v>53</v>
      </c>
      <c r="O86" s="44">
        <v>53</v>
      </c>
      <c r="P86" s="44">
        <v>12</v>
      </c>
    </row>
    <row r="87" spans="1:16" ht="60.75" customHeight="1">
      <c r="A87" s="69" t="s">
        <v>161</v>
      </c>
      <c r="B87" s="72" t="s">
        <v>158</v>
      </c>
      <c r="C87" s="73">
        <f>SUM(C88:C91)</f>
        <v>0</v>
      </c>
      <c r="D87" s="73">
        <f>SUM(D88:D91)</f>
        <v>0</v>
      </c>
      <c r="E87" s="73">
        <f>SUM(E88:E91)</f>
        <v>0</v>
      </c>
      <c r="F87" s="73">
        <f>SUM(F88:F91)</f>
        <v>155733.7</v>
      </c>
      <c r="G87" s="69"/>
      <c r="H87" s="69"/>
      <c r="I87" s="69"/>
      <c r="J87" s="69"/>
      <c r="K87" s="69"/>
      <c r="L87" s="69"/>
      <c r="M87" s="69"/>
      <c r="N87" s="69"/>
      <c r="O87" s="69"/>
      <c r="P87" s="69"/>
    </row>
    <row r="88" spans="1:16" ht="13.5" customHeight="1">
      <c r="A88" s="87" t="s">
        <v>162</v>
      </c>
      <c r="B88" s="85" t="s">
        <v>75</v>
      </c>
      <c r="C88" s="97">
        <v>0</v>
      </c>
      <c r="D88" s="97">
        <v>0</v>
      </c>
      <c r="E88" s="97">
        <v>0</v>
      </c>
      <c r="F88" s="97">
        <v>56054.7</v>
      </c>
      <c r="G88" s="85" t="s">
        <v>26</v>
      </c>
      <c r="H88" s="101" t="s">
        <v>27</v>
      </c>
      <c r="I88" s="101">
        <v>99</v>
      </c>
      <c r="J88" s="101">
        <v>99</v>
      </c>
      <c r="K88" s="101">
        <v>99</v>
      </c>
      <c r="L88" s="101">
        <v>99</v>
      </c>
      <c r="M88" s="99">
        <v>99</v>
      </c>
      <c r="N88" s="89">
        <v>99</v>
      </c>
      <c r="O88" s="89">
        <v>99</v>
      </c>
      <c r="P88" s="89">
        <v>99</v>
      </c>
    </row>
    <row r="89" spans="1:16" ht="15.75" customHeight="1">
      <c r="A89" s="113"/>
      <c r="B89" s="134"/>
      <c r="C89" s="112"/>
      <c r="D89" s="112"/>
      <c r="E89" s="112"/>
      <c r="F89" s="112"/>
      <c r="G89" s="86"/>
      <c r="H89" s="101"/>
      <c r="I89" s="101"/>
      <c r="J89" s="101"/>
      <c r="K89" s="101"/>
      <c r="L89" s="101"/>
      <c r="M89" s="100"/>
      <c r="N89" s="89"/>
      <c r="O89" s="89"/>
      <c r="P89" s="89"/>
    </row>
    <row r="90" spans="1:16" ht="39" customHeight="1">
      <c r="A90" s="88"/>
      <c r="B90" s="86"/>
      <c r="C90" s="98"/>
      <c r="D90" s="98"/>
      <c r="E90" s="98"/>
      <c r="F90" s="98"/>
      <c r="G90" s="35" t="s">
        <v>90</v>
      </c>
      <c r="H90" s="36" t="s">
        <v>72</v>
      </c>
      <c r="I90" s="37">
        <v>43773.4</v>
      </c>
      <c r="J90" s="37">
        <v>44410</v>
      </c>
      <c r="K90" s="37">
        <v>44410</v>
      </c>
      <c r="L90" s="48">
        <v>42948.4</v>
      </c>
      <c r="M90" s="55">
        <v>42948.4</v>
      </c>
      <c r="N90" s="55">
        <v>44785</v>
      </c>
      <c r="O90" s="55">
        <f>N90</f>
        <v>44785</v>
      </c>
      <c r="P90" s="55">
        <f>O90</f>
        <v>44785</v>
      </c>
    </row>
    <row r="91" spans="1:16" ht="39.75" customHeight="1">
      <c r="A91" s="34" t="s">
        <v>168</v>
      </c>
      <c r="B91" s="14" t="s">
        <v>49</v>
      </c>
      <c r="C91" s="16">
        <v>0</v>
      </c>
      <c r="D91" s="16">
        <v>0</v>
      </c>
      <c r="E91" s="16">
        <v>0</v>
      </c>
      <c r="F91" s="16">
        <v>99679</v>
      </c>
      <c r="G91" s="14" t="s">
        <v>48</v>
      </c>
      <c r="H91" s="13" t="s">
        <v>47</v>
      </c>
      <c r="I91" s="17">
        <v>1869023</v>
      </c>
      <c r="J91" s="46">
        <v>1869023</v>
      </c>
      <c r="K91" s="46">
        <v>1571935.1</v>
      </c>
      <c r="L91" s="46">
        <v>1237952.1</v>
      </c>
      <c r="M91" s="46">
        <v>1008434</v>
      </c>
      <c r="N91" s="46">
        <v>1008434</v>
      </c>
      <c r="O91" s="46">
        <v>1008434</v>
      </c>
      <c r="P91" s="46">
        <v>1571935.1</v>
      </c>
    </row>
    <row r="92" spans="1:16" ht="18.75" customHeight="1">
      <c r="A92" s="38"/>
      <c r="B92" s="21" t="s">
        <v>170</v>
      </c>
      <c r="C92" s="22">
        <f>C26+C34+C49+C62+C66+C73+C79+C87</f>
        <v>0</v>
      </c>
      <c r="D92" s="22">
        <f>D26+D34+D49+D62+D66+D73+D79+D87</f>
        <v>48218.5</v>
      </c>
      <c r="E92" s="22">
        <f>E26+E34+E49+E62+E66+E73+E79+E87</f>
        <v>86238.4</v>
      </c>
      <c r="F92" s="22">
        <f>F26+F34+F49+F62+F66+F73+F79+F87</f>
        <v>1080491.8399999999</v>
      </c>
      <c r="G92" s="26"/>
      <c r="H92" s="20"/>
      <c r="I92" s="20"/>
      <c r="J92" s="20"/>
      <c r="K92" s="20"/>
      <c r="L92" s="20"/>
      <c r="M92" s="54"/>
      <c r="N92" s="20"/>
      <c r="O92" s="42"/>
      <c r="P92" s="42"/>
    </row>
    <row r="93" spans="1:16" ht="20.25" customHeight="1">
      <c r="A93" s="78"/>
      <c r="B93" s="79" t="s">
        <v>5</v>
      </c>
      <c r="C93" s="80">
        <f>C24+C92</f>
        <v>30979.1</v>
      </c>
      <c r="D93" s="80">
        <f>D24+D92</f>
        <v>48218.5</v>
      </c>
      <c r="E93" s="80">
        <f>E24+E92</f>
        <v>152206.3</v>
      </c>
      <c r="F93" s="80">
        <f>F24+F92</f>
        <v>1088230.8399999999</v>
      </c>
      <c r="G93" s="82"/>
      <c r="H93" s="78"/>
      <c r="I93" s="78"/>
      <c r="J93" s="78"/>
      <c r="K93" s="78"/>
      <c r="L93" s="78"/>
      <c r="M93" s="78"/>
      <c r="N93" s="78"/>
      <c r="O93" s="81"/>
      <c r="P93" s="81"/>
    </row>
  </sheetData>
  <sheetProtection/>
  <mergeCells count="113">
    <mergeCell ref="M1:P6"/>
    <mergeCell ref="A74:A75"/>
    <mergeCell ref="C80:C81"/>
    <mergeCell ref="F22:F23"/>
    <mergeCell ref="E84:E86"/>
    <mergeCell ref="A22:A23"/>
    <mergeCell ref="B22:B23"/>
    <mergeCell ref="C22:C23"/>
    <mergeCell ref="D22:D23"/>
    <mergeCell ref="E22:E23"/>
    <mergeCell ref="P88:P89"/>
    <mergeCell ref="C88:C90"/>
    <mergeCell ref="D54:D58"/>
    <mergeCell ref="D74:D75"/>
    <mergeCell ref="O88:O89"/>
    <mergeCell ref="L88:L89"/>
    <mergeCell ref="C84:C86"/>
    <mergeCell ref="F40:F41"/>
    <mergeCell ref="F44:F46"/>
    <mergeCell ref="E44:E46"/>
    <mergeCell ref="D47:D48"/>
    <mergeCell ref="A47:A48"/>
    <mergeCell ref="B80:B81"/>
    <mergeCell ref="E47:E48"/>
    <mergeCell ref="F47:F48"/>
    <mergeCell ref="I88:I89"/>
    <mergeCell ref="B84:B86"/>
    <mergeCell ref="A44:A46"/>
    <mergeCell ref="B44:B46"/>
    <mergeCell ref="B47:B48"/>
    <mergeCell ref="C74:C75"/>
    <mergeCell ref="B74:B75"/>
    <mergeCell ref="C47:C48"/>
    <mergeCell ref="B88:B90"/>
    <mergeCell ref="A54:A58"/>
    <mergeCell ref="L9:P10"/>
    <mergeCell ref="O16:O18"/>
    <mergeCell ref="P16:P18"/>
    <mergeCell ref="B38:B39"/>
    <mergeCell ref="K16:K18"/>
    <mergeCell ref="E17:E18"/>
    <mergeCell ref="N16:N18"/>
    <mergeCell ref="E38:E39"/>
    <mergeCell ref="B15:B18"/>
    <mergeCell ref="A25:P25"/>
    <mergeCell ref="A20:P20"/>
    <mergeCell ref="H15:H18"/>
    <mergeCell ref="L16:L18"/>
    <mergeCell ref="C17:C18"/>
    <mergeCell ref="J16:J18"/>
    <mergeCell ref="A15:A18"/>
    <mergeCell ref="A30:A32"/>
    <mergeCell ref="A35:A36"/>
    <mergeCell ref="B35:B36"/>
    <mergeCell ref="D30:D32"/>
    <mergeCell ref="C38:C39"/>
    <mergeCell ref="D35:D36"/>
    <mergeCell ref="A38:A39"/>
    <mergeCell ref="D38:D39"/>
    <mergeCell ref="C35:C36"/>
    <mergeCell ref="B30:B32"/>
    <mergeCell ref="E30:E32"/>
    <mergeCell ref="F30:F32"/>
    <mergeCell ref="F38:F39"/>
    <mergeCell ref="E35:E36"/>
    <mergeCell ref="F35:F36"/>
    <mergeCell ref="G11:L11"/>
    <mergeCell ref="D17:D18"/>
    <mergeCell ref="G15:G18"/>
    <mergeCell ref="F17:F18"/>
    <mergeCell ref="C15:F16"/>
    <mergeCell ref="I15:P15"/>
    <mergeCell ref="I16:I18"/>
    <mergeCell ref="M16:M18"/>
    <mergeCell ref="A69:A70"/>
    <mergeCell ref="D44:D46"/>
    <mergeCell ref="F88:F90"/>
    <mergeCell ref="A88:A90"/>
    <mergeCell ref="B40:B41"/>
    <mergeCell ref="B69:B70"/>
    <mergeCell ref="A40:A41"/>
    <mergeCell ref="E40:E41"/>
    <mergeCell ref="A84:A86"/>
    <mergeCell ref="D88:D90"/>
    <mergeCell ref="D84:D86"/>
    <mergeCell ref="D80:D81"/>
    <mergeCell ref="E80:E81"/>
    <mergeCell ref="H88:H89"/>
    <mergeCell ref="B54:B58"/>
    <mergeCell ref="C54:C58"/>
    <mergeCell ref="C69:C70"/>
    <mergeCell ref="E88:E90"/>
    <mergeCell ref="F84:F86"/>
    <mergeCell ref="F54:F58"/>
    <mergeCell ref="C30:C32"/>
    <mergeCell ref="D40:D41"/>
    <mergeCell ref="C40:C41"/>
    <mergeCell ref="M88:M89"/>
    <mergeCell ref="D69:D70"/>
    <mergeCell ref="K88:K89"/>
    <mergeCell ref="E54:E58"/>
    <mergeCell ref="F80:F81"/>
    <mergeCell ref="J88:J89"/>
    <mergeCell ref="G88:G89"/>
    <mergeCell ref="A80:A81"/>
    <mergeCell ref="N88:N89"/>
    <mergeCell ref="F74:F75"/>
    <mergeCell ref="E74:E75"/>
    <mergeCell ref="A12:P12"/>
    <mergeCell ref="A13:P13"/>
    <mergeCell ref="F69:F70"/>
    <mergeCell ref="E69:E70"/>
    <mergeCell ref="C44:C46"/>
  </mergeCells>
  <printOptions horizontalCentered="1"/>
  <pageMargins left="0" right="0" top="0" bottom="0" header="0.31496062992125984" footer="0.31496062992125984"/>
  <pageSetup fitToHeight="6" horizontalDpi="600" verticalDpi="600" orientation="landscape" paperSize="9" scale="76" r:id="rId1"/>
  <rowBreaks count="3" manualBreakCount="3">
    <brk id="29" max="15" man="1"/>
    <brk id="43" max="15" man="1"/>
    <brk id="5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Олег Лещёв</cp:lastModifiedBy>
  <cp:lastPrinted>2021-12-29T07:26:52Z</cp:lastPrinted>
  <dcterms:created xsi:type="dcterms:W3CDTF">1996-10-08T23:32:33Z</dcterms:created>
  <dcterms:modified xsi:type="dcterms:W3CDTF">2021-12-30T08:20:02Z</dcterms:modified>
  <cp:category/>
  <cp:version/>
  <cp:contentType/>
  <cp:contentStatus/>
</cp:coreProperties>
</file>